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fere2.sharepoint.com/sites/Dados/Documentos Compartilhados/Gerência de Aquisições/Licitação/Comum/LICITAÇÕES 2026/CONCORRÊNCIA - PROJETO REFORMA SEDE/Apêndices e Anexos do TR/"/>
    </mc:Choice>
  </mc:AlternateContent>
  <xr:revisionPtr revIDLastSave="0" documentId="8_{0B08E7A4-F831-4F68-BEA9-690D65C0B6D4}" xr6:coauthVersionLast="47" xr6:coauthVersionMax="47" xr10:uidLastSave="{00000000-0000-0000-0000-000000000000}"/>
  <bookViews>
    <workbookView xWindow="28680" yWindow="-120" windowWidth="29040" windowHeight="15840" firstSheet="4" activeTab="9" xr2:uid="{40AEEF66-817B-4EDE-ACB9-EC064D6AD252}"/>
  </bookViews>
  <sheets>
    <sheet name="OBJETO" sheetId="9" r:id="rId1"/>
    <sheet name="Tabela Resumo" sheetId="16" r:id="rId2"/>
    <sheet name="Produtos" sheetId="8" r:id="rId3"/>
    <sheet name="Cronograma (2)" sheetId="5" r:id="rId4"/>
    <sheet name="CPU- Produto 1" sheetId="11" r:id="rId5"/>
    <sheet name="CPU- Produto 2" sheetId="12" r:id="rId6"/>
    <sheet name="CPU- Produto 3" sheetId="13" r:id="rId7"/>
    <sheet name="CPU- Produto 4" sheetId="14" r:id="rId8"/>
    <sheet name="CPU- Produto 5" sheetId="15" r:id="rId9"/>
    <sheet name="BDI" sheetId="10" r:id="rId10"/>
    <sheet name="Mão de Obra- SINAPI" sheetId="7" r:id="rId11"/>
  </sheets>
  <externalReferences>
    <externalReference r:id="rId12"/>
  </externalReferences>
  <definedNames>
    <definedName name="_xlnm.Print_Area" localSheetId="9">BDI!$C$2:$E$19</definedName>
    <definedName name="_xlnm.Print_Area" localSheetId="4">'CPU- Produto 1'!$B$2:$K$30</definedName>
    <definedName name="_xlnm.Print_Area" localSheetId="5">'CPU- Produto 2'!$B$2:$K$30</definedName>
    <definedName name="_xlnm.Print_Area" localSheetId="6">'CPU- Produto 3'!$B$2:$K$30</definedName>
    <definedName name="_xlnm.Print_Area" localSheetId="7">'CPU- Produto 4'!$B$2:$K$30</definedName>
    <definedName name="_xlnm.Print_Area" localSheetId="8">'CPU- Produto 5'!$B$2:$K$30</definedName>
    <definedName name="_xlnm.Print_Area" localSheetId="3">'Cronograma (2)'!$B$2:$DD$19</definedName>
    <definedName name="_xlnm.Print_Area" localSheetId="10">'Mão de Obra- SINAPI'!$B$2:$I$23</definedName>
    <definedName name="_xlnm.Print_Area" localSheetId="0">OBJETO!$B$2:$D$18</definedName>
    <definedName name="_xlnm.Print_Area" localSheetId="2">Produtos!$B$2:$I$79</definedName>
    <definedName name="_xlnm.Print_Area" localSheetId="1">'Tabela Resumo'!$B$2:$H$14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8" l="1"/>
  <c r="C51" i="8"/>
  <c r="C37" i="8"/>
  <c r="C23" i="8"/>
  <c r="C9" i="8"/>
  <c r="C15" i="5"/>
  <c r="C14" i="5"/>
  <c r="C13" i="5"/>
  <c r="C12" i="5"/>
  <c r="C11" i="5"/>
  <c r="CJ17" i="5"/>
  <c r="CJ16" i="5"/>
  <c r="AF16" i="5"/>
  <c r="BH16" i="5"/>
  <c r="BO15" i="5"/>
  <c r="AT13" i="5"/>
  <c r="BO14" i="5"/>
  <c r="BA15" i="5"/>
  <c r="C14" i="9"/>
  <c r="C12" i="9"/>
  <c r="D12" i="9"/>
  <c r="CT8" i="5"/>
  <c r="CI8" i="5"/>
  <c r="D5" i="5"/>
  <c r="B12" i="5" l="1"/>
  <c r="B13" i="5"/>
  <c r="B14" i="5"/>
  <c r="B15" i="5"/>
  <c r="B11" i="5"/>
  <c r="E10" i="5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AO10" i="5" s="1"/>
  <c r="AP10" i="5" s="1"/>
  <c r="AQ10" i="5" s="1"/>
  <c r="AR10" i="5" s="1"/>
  <c r="AS10" i="5" s="1"/>
  <c r="AT10" i="5" s="1"/>
  <c r="AU10" i="5" s="1"/>
  <c r="AV10" i="5" s="1"/>
  <c r="AW10" i="5" s="1"/>
  <c r="AX10" i="5" s="1"/>
  <c r="AY10" i="5" s="1"/>
  <c r="AZ10" i="5" s="1"/>
  <c r="BA10" i="5" s="1"/>
  <c r="BB10" i="5" s="1"/>
  <c r="BC10" i="5" s="1"/>
  <c r="BD10" i="5" s="1"/>
  <c r="BE10" i="5" s="1"/>
  <c r="BF10" i="5" s="1"/>
  <c r="BG10" i="5" s="1"/>
  <c r="BH10" i="5" s="1"/>
  <c r="BI10" i="5" s="1"/>
  <c r="BJ10" i="5" s="1"/>
  <c r="BK10" i="5" s="1"/>
  <c r="BL10" i="5" s="1"/>
  <c r="BM10" i="5" s="1"/>
  <c r="BN10" i="5" s="1"/>
  <c r="BO10" i="5" s="1"/>
  <c r="BP10" i="5" s="1"/>
  <c r="BQ10" i="5" s="1"/>
  <c r="BR10" i="5" s="1"/>
  <c r="BS10" i="5" s="1"/>
  <c r="BT10" i="5" s="1"/>
  <c r="BU10" i="5" s="1"/>
  <c r="BV10" i="5" s="1"/>
  <c r="BW10" i="5" s="1"/>
  <c r="BX10" i="5" s="1"/>
  <c r="BY10" i="5" s="1"/>
  <c r="BZ10" i="5" s="1"/>
  <c r="CA10" i="5" s="1"/>
  <c r="CB10" i="5" s="1"/>
  <c r="CC10" i="5" s="1"/>
  <c r="CD10" i="5" s="1"/>
  <c r="CE10" i="5" s="1"/>
  <c r="CF10" i="5" s="1"/>
  <c r="CG10" i="5" s="1"/>
  <c r="CH10" i="5" s="1"/>
  <c r="CI10" i="5" s="1"/>
  <c r="CJ10" i="5" s="1"/>
  <c r="CK10" i="5" s="1"/>
  <c r="CL10" i="5" s="1"/>
  <c r="CM10" i="5" s="1"/>
  <c r="CN10" i="5" s="1"/>
  <c r="CO10" i="5" s="1"/>
  <c r="CP10" i="5" s="1"/>
  <c r="CQ10" i="5" s="1"/>
  <c r="CR10" i="5" s="1"/>
  <c r="CS10" i="5" s="1"/>
  <c r="CT10" i="5" s="1"/>
  <c r="CU10" i="5" s="1"/>
  <c r="CV10" i="5" s="1"/>
  <c r="CW10" i="5" s="1"/>
  <c r="CX10" i="5" s="1"/>
  <c r="CY10" i="5" s="1"/>
  <c r="CZ10" i="5" s="1"/>
  <c r="DA10" i="5" s="1"/>
  <c r="DB10" i="5" s="1"/>
  <c r="DC10" i="5" s="1"/>
  <c r="DD10" i="5" s="1"/>
  <c r="H6" i="16"/>
  <c r="H6" i="8"/>
  <c r="F67" i="8"/>
  <c r="F68" i="8"/>
  <c r="F69" i="8"/>
  <c r="F70" i="8"/>
  <c r="F71" i="8"/>
  <c r="F72" i="8"/>
  <c r="F73" i="8"/>
  <c r="F74" i="8"/>
  <c r="F75" i="8"/>
  <c r="F76" i="8"/>
  <c r="F77" i="8"/>
  <c r="F78" i="8"/>
  <c r="F66" i="8"/>
  <c r="E67" i="8"/>
  <c r="E68" i="8"/>
  <c r="G68" i="8" s="1"/>
  <c r="E69" i="8"/>
  <c r="E70" i="8"/>
  <c r="E73" i="8"/>
  <c r="E74" i="8"/>
  <c r="E75" i="8"/>
  <c r="E76" i="8"/>
  <c r="G76" i="8" s="1"/>
  <c r="E77" i="8"/>
  <c r="E78" i="8"/>
  <c r="D67" i="8"/>
  <c r="D68" i="8"/>
  <c r="D69" i="8"/>
  <c r="D70" i="8"/>
  <c r="D71" i="8"/>
  <c r="D72" i="8"/>
  <c r="D73" i="8"/>
  <c r="D74" i="8"/>
  <c r="D75" i="8"/>
  <c r="D76" i="8"/>
  <c r="D77" i="8"/>
  <c r="D78" i="8"/>
  <c r="D66" i="8"/>
  <c r="F64" i="8"/>
  <c r="F53" i="8"/>
  <c r="F54" i="8"/>
  <c r="F55" i="8"/>
  <c r="F56" i="8"/>
  <c r="F57" i="8"/>
  <c r="F58" i="8"/>
  <c r="F59" i="8"/>
  <c r="F60" i="8"/>
  <c r="F61" i="8"/>
  <c r="F62" i="8"/>
  <c r="F63" i="8"/>
  <c r="F52" i="8"/>
  <c r="E53" i="8"/>
  <c r="G53" i="8" s="1"/>
  <c r="E54" i="8"/>
  <c r="G54" i="8" s="1"/>
  <c r="E55" i="8"/>
  <c r="G55" i="8" s="1"/>
  <c r="E56" i="8"/>
  <c r="G56" i="8" s="1"/>
  <c r="E58" i="8"/>
  <c r="G58" i="8" s="1"/>
  <c r="E59" i="8"/>
  <c r="G59" i="8" s="1"/>
  <c r="E60" i="8"/>
  <c r="G60" i="8" s="1"/>
  <c r="E61" i="8"/>
  <c r="G61" i="8" s="1"/>
  <c r="E62" i="8"/>
  <c r="G62" i="8" s="1"/>
  <c r="E63" i="8"/>
  <c r="G63" i="8" s="1"/>
  <c r="E64" i="8"/>
  <c r="G64" i="8" s="1"/>
  <c r="D53" i="8"/>
  <c r="D54" i="8"/>
  <c r="D55" i="8"/>
  <c r="D56" i="8"/>
  <c r="D57" i="8"/>
  <c r="D58" i="8"/>
  <c r="D59" i="8"/>
  <c r="D60" i="8"/>
  <c r="D61" i="8"/>
  <c r="D62" i="8"/>
  <c r="D63" i="8"/>
  <c r="D64" i="8"/>
  <c r="D52" i="8"/>
  <c r="F39" i="8"/>
  <c r="F40" i="8"/>
  <c r="F41" i="8"/>
  <c r="F42" i="8"/>
  <c r="F43" i="8"/>
  <c r="F44" i="8"/>
  <c r="F45" i="8"/>
  <c r="F46" i="8"/>
  <c r="F47" i="8"/>
  <c r="F48" i="8"/>
  <c r="F49" i="8"/>
  <c r="F50" i="8"/>
  <c r="F38" i="8"/>
  <c r="E39" i="8"/>
  <c r="G39" i="8" s="1"/>
  <c r="E40" i="8"/>
  <c r="E41" i="8"/>
  <c r="E42" i="8"/>
  <c r="E44" i="8"/>
  <c r="E45" i="8"/>
  <c r="G45" i="8" s="1"/>
  <c r="E46" i="8"/>
  <c r="E47" i="8"/>
  <c r="G47" i="8" s="1"/>
  <c r="E48" i="8"/>
  <c r="E49" i="8"/>
  <c r="E50" i="8"/>
  <c r="D39" i="8"/>
  <c r="D40" i="8"/>
  <c r="D41" i="8"/>
  <c r="D42" i="8"/>
  <c r="D43" i="8"/>
  <c r="D44" i="8"/>
  <c r="D45" i="8"/>
  <c r="D46" i="8"/>
  <c r="D47" i="8"/>
  <c r="D48" i="8"/>
  <c r="D49" i="8"/>
  <c r="D50" i="8"/>
  <c r="D38" i="8"/>
  <c r="F25" i="8"/>
  <c r="F26" i="8"/>
  <c r="F27" i="8"/>
  <c r="F28" i="8"/>
  <c r="F29" i="8"/>
  <c r="F30" i="8"/>
  <c r="F31" i="8"/>
  <c r="F32" i="8"/>
  <c r="F33" i="8"/>
  <c r="F34" i="8"/>
  <c r="F35" i="8"/>
  <c r="F36" i="8"/>
  <c r="F24" i="8"/>
  <c r="E25" i="8"/>
  <c r="E26" i="8"/>
  <c r="E27" i="8"/>
  <c r="E28" i="8"/>
  <c r="E29" i="8"/>
  <c r="E31" i="8"/>
  <c r="E32" i="8"/>
  <c r="E33" i="8"/>
  <c r="E34" i="8"/>
  <c r="E35" i="8"/>
  <c r="E36" i="8"/>
  <c r="D25" i="8"/>
  <c r="D26" i="8"/>
  <c r="D27" i="8"/>
  <c r="D28" i="8"/>
  <c r="D29" i="8"/>
  <c r="D30" i="8"/>
  <c r="D31" i="8"/>
  <c r="D32" i="8"/>
  <c r="D33" i="8"/>
  <c r="D34" i="8"/>
  <c r="D35" i="8"/>
  <c r="D36" i="8"/>
  <c r="D24" i="8"/>
  <c r="G49" i="8"/>
  <c r="F11" i="8"/>
  <c r="F12" i="8"/>
  <c r="F13" i="8"/>
  <c r="F14" i="8"/>
  <c r="F15" i="8"/>
  <c r="F16" i="8"/>
  <c r="F17" i="8"/>
  <c r="F18" i="8"/>
  <c r="F19" i="8"/>
  <c r="F20" i="8"/>
  <c r="F21" i="8"/>
  <c r="F22" i="8"/>
  <c r="F10" i="8"/>
  <c r="E11" i="8"/>
  <c r="E12" i="8"/>
  <c r="E13" i="8"/>
  <c r="E14" i="8"/>
  <c r="E17" i="8"/>
  <c r="E18" i="8"/>
  <c r="E19" i="8"/>
  <c r="E20" i="8"/>
  <c r="E21" i="8"/>
  <c r="E22" i="8"/>
  <c r="D11" i="8"/>
  <c r="D12" i="8"/>
  <c r="D13" i="8"/>
  <c r="D14" i="8"/>
  <c r="D15" i="8"/>
  <c r="D16" i="8"/>
  <c r="D17" i="8"/>
  <c r="D18" i="8"/>
  <c r="D19" i="8"/>
  <c r="D20" i="8"/>
  <c r="D21" i="8"/>
  <c r="D22" i="8"/>
  <c r="D10" i="8"/>
  <c r="B22" i="14"/>
  <c r="B11" i="14"/>
  <c r="B12" i="14"/>
  <c r="B13" i="14"/>
  <c r="B14" i="14"/>
  <c r="B15" i="14"/>
  <c r="B16" i="14"/>
  <c r="B17" i="14"/>
  <c r="B18" i="14"/>
  <c r="B19" i="14"/>
  <c r="B20" i="14"/>
  <c r="B21" i="14"/>
  <c r="B10" i="14"/>
  <c r="B22" i="15"/>
  <c r="B11" i="15"/>
  <c r="B12" i="15"/>
  <c r="B13" i="15"/>
  <c r="B14" i="15"/>
  <c r="B15" i="15"/>
  <c r="B16" i="15"/>
  <c r="B17" i="15"/>
  <c r="B18" i="15"/>
  <c r="B19" i="15"/>
  <c r="B20" i="15"/>
  <c r="B21" i="15"/>
  <c r="B10" i="15"/>
  <c r="C6" i="15"/>
  <c r="B6" i="15"/>
  <c r="C6" i="14"/>
  <c r="B6" i="14"/>
  <c r="G23" i="15"/>
  <c r="J22" i="15"/>
  <c r="K22" i="15" s="1"/>
  <c r="I22" i="15"/>
  <c r="C22" i="15"/>
  <c r="K21" i="15"/>
  <c r="J21" i="15"/>
  <c r="I21" i="15"/>
  <c r="C21" i="15"/>
  <c r="J20" i="15"/>
  <c r="I20" i="15"/>
  <c r="K20" i="15" s="1"/>
  <c r="E20" i="15"/>
  <c r="C20" i="15"/>
  <c r="J19" i="15"/>
  <c r="K19" i="15" s="1"/>
  <c r="I19" i="15"/>
  <c r="C19" i="15"/>
  <c r="J18" i="15"/>
  <c r="I18" i="15"/>
  <c r="C18" i="15"/>
  <c r="J17" i="15"/>
  <c r="I17" i="15"/>
  <c r="E17" i="15"/>
  <c r="C17" i="15"/>
  <c r="J16" i="15"/>
  <c r="I16" i="15"/>
  <c r="E72" i="8" s="1"/>
  <c r="G72" i="8" s="1"/>
  <c r="E16" i="15"/>
  <c r="C16" i="15"/>
  <c r="J15" i="15"/>
  <c r="I15" i="15"/>
  <c r="K15" i="15" s="1"/>
  <c r="E15" i="15"/>
  <c r="C15" i="15"/>
  <c r="J14" i="15"/>
  <c r="I14" i="15"/>
  <c r="E14" i="15"/>
  <c r="C14" i="15"/>
  <c r="J13" i="15"/>
  <c r="I13" i="15"/>
  <c r="E13" i="15"/>
  <c r="C13" i="15"/>
  <c r="J12" i="15"/>
  <c r="I12" i="15"/>
  <c r="E12" i="15"/>
  <c r="C12" i="15"/>
  <c r="J11" i="15"/>
  <c r="I11" i="15"/>
  <c r="K11" i="15" s="1"/>
  <c r="E11" i="15"/>
  <c r="C11" i="15"/>
  <c r="J10" i="15"/>
  <c r="I10" i="15"/>
  <c r="K10" i="15" s="1"/>
  <c r="E10" i="15"/>
  <c r="C10" i="15"/>
  <c r="K4" i="15"/>
  <c r="C3" i="15"/>
  <c r="B3" i="15"/>
  <c r="G23" i="14"/>
  <c r="J22" i="14"/>
  <c r="I22" i="14"/>
  <c r="C22" i="14"/>
  <c r="J21" i="14"/>
  <c r="I21" i="14"/>
  <c r="C21" i="14"/>
  <c r="J20" i="14"/>
  <c r="I20" i="14"/>
  <c r="E20" i="14"/>
  <c r="C20" i="14"/>
  <c r="J19" i="14"/>
  <c r="I19" i="14"/>
  <c r="C19" i="14"/>
  <c r="K18" i="14"/>
  <c r="J18" i="14"/>
  <c r="I18" i="14"/>
  <c r="C18" i="14"/>
  <c r="J17" i="14"/>
  <c r="I17" i="14"/>
  <c r="K17" i="14" s="1"/>
  <c r="E17" i="14"/>
  <c r="C17" i="14"/>
  <c r="J16" i="14"/>
  <c r="I16" i="14"/>
  <c r="E16" i="14"/>
  <c r="C16" i="14"/>
  <c r="J15" i="14"/>
  <c r="I15" i="14"/>
  <c r="E57" i="8" s="1"/>
  <c r="G57" i="8" s="1"/>
  <c r="E15" i="14"/>
  <c r="C15" i="14"/>
  <c r="J14" i="14"/>
  <c r="K14" i="14" s="1"/>
  <c r="I14" i="14"/>
  <c r="E14" i="14"/>
  <c r="C14" i="14"/>
  <c r="J13" i="14"/>
  <c r="I13" i="14"/>
  <c r="K13" i="14" s="1"/>
  <c r="E13" i="14"/>
  <c r="C13" i="14"/>
  <c r="J12" i="14"/>
  <c r="K12" i="14" s="1"/>
  <c r="I12" i="14"/>
  <c r="E12" i="14"/>
  <c r="C12" i="14"/>
  <c r="J11" i="14"/>
  <c r="I11" i="14"/>
  <c r="E11" i="14"/>
  <c r="C11" i="14"/>
  <c r="J10" i="14"/>
  <c r="I10" i="14"/>
  <c r="E52" i="8" s="1"/>
  <c r="E10" i="14"/>
  <c r="C10" i="14"/>
  <c r="K4" i="14"/>
  <c r="C3" i="14"/>
  <c r="B3" i="14"/>
  <c r="C6" i="12"/>
  <c r="C6" i="13"/>
  <c r="B6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10" i="13"/>
  <c r="E19" i="11"/>
  <c r="G23" i="13"/>
  <c r="J22" i="13"/>
  <c r="K22" i="13" s="1"/>
  <c r="I22" i="13"/>
  <c r="C22" i="13"/>
  <c r="J21" i="13"/>
  <c r="K21" i="13" s="1"/>
  <c r="I21" i="13"/>
  <c r="C21" i="13"/>
  <c r="J20" i="13"/>
  <c r="I20" i="13"/>
  <c r="E20" i="13"/>
  <c r="C20" i="13"/>
  <c r="J19" i="13"/>
  <c r="K19" i="13" s="1"/>
  <c r="I19" i="13"/>
  <c r="C19" i="13"/>
  <c r="J18" i="13"/>
  <c r="I18" i="13"/>
  <c r="K18" i="13" s="1"/>
  <c r="C18" i="13"/>
  <c r="J17" i="13"/>
  <c r="I17" i="13"/>
  <c r="E17" i="13"/>
  <c r="C17" i="13"/>
  <c r="J16" i="13"/>
  <c r="I16" i="13"/>
  <c r="E16" i="13"/>
  <c r="C16" i="13"/>
  <c r="J15" i="13"/>
  <c r="I15" i="13"/>
  <c r="E43" i="8" s="1"/>
  <c r="G43" i="8" s="1"/>
  <c r="E15" i="13"/>
  <c r="C15" i="13"/>
  <c r="J14" i="13"/>
  <c r="K14" i="13" s="1"/>
  <c r="I14" i="13"/>
  <c r="E14" i="13"/>
  <c r="C14" i="13"/>
  <c r="J13" i="13"/>
  <c r="I13" i="13"/>
  <c r="E13" i="13"/>
  <c r="C13" i="13"/>
  <c r="K12" i="13"/>
  <c r="J12" i="13"/>
  <c r="I12" i="13"/>
  <c r="E12" i="13"/>
  <c r="C12" i="13"/>
  <c r="J11" i="13"/>
  <c r="I11" i="13"/>
  <c r="K11" i="13" s="1"/>
  <c r="E11" i="13"/>
  <c r="C11" i="13"/>
  <c r="J10" i="13"/>
  <c r="I10" i="13"/>
  <c r="K10" i="13" s="1"/>
  <c r="E10" i="13"/>
  <c r="C10" i="13"/>
  <c r="K4" i="13"/>
  <c r="C3" i="13"/>
  <c r="B3" i="13"/>
  <c r="B6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10" i="12"/>
  <c r="G23" i="12"/>
  <c r="J22" i="12"/>
  <c r="I22" i="12"/>
  <c r="K22" i="12" s="1"/>
  <c r="C22" i="12"/>
  <c r="J21" i="12"/>
  <c r="I21" i="12"/>
  <c r="C21" i="12"/>
  <c r="J20" i="12"/>
  <c r="I20" i="12"/>
  <c r="E20" i="12"/>
  <c r="C20" i="12"/>
  <c r="J19" i="12"/>
  <c r="I19" i="12"/>
  <c r="K19" i="12" s="1"/>
  <c r="C19" i="12"/>
  <c r="J18" i="12"/>
  <c r="I18" i="12"/>
  <c r="C18" i="12"/>
  <c r="J17" i="12"/>
  <c r="I17" i="12"/>
  <c r="E17" i="12"/>
  <c r="C17" i="12"/>
  <c r="J16" i="12"/>
  <c r="I16" i="12"/>
  <c r="K16" i="12" s="1"/>
  <c r="E16" i="12"/>
  <c r="C16" i="12"/>
  <c r="J15" i="12"/>
  <c r="I15" i="12"/>
  <c r="E15" i="12"/>
  <c r="C15" i="12"/>
  <c r="J14" i="12"/>
  <c r="I14" i="12"/>
  <c r="K14" i="12" s="1"/>
  <c r="E14" i="12"/>
  <c r="C14" i="12"/>
  <c r="J13" i="12"/>
  <c r="I13" i="12"/>
  <c r="K13" i="12" s="1"/>
  <c r="E13" i="12"/>
  <c r="C13" i="12"/>
  <c r="J12" i="12"/>
  <c r="I12" i="12"/>
  <c r="K12" i="12" s="1"/>
  <c r="E12" i="12"/>
  <c r="C12" i="12"/>
  <c r="J11" i="12"/>
  <c r="I11" i="12"/>
  <c r="K11" i="12" s="1"/>
  <c r="E11" i="12"/>
  <c r="C11" i="12"/>
  <c r="J10" i="12"/>
  <c r="I10" i="12"/>
  <c r="K10" i="12" s="1"/>
  <c r="E10" i="12"/>
  <c r="C10" i="12"/>
  <c r="K4" i="12"/>
  <c r="C3" i="12"/>
  <c r="B3" i="12"/>
  <c r="B3" i="11"/>
  <c r="C3" i="11"/>
  <c r="J17" i="11"/>
  <c r="J16" i="11"/>
  <c r="J15" i="11"/>
  <c r="J18" i="11"/>
  <c r="J19" i="11"/>
  <c r="J20" i="11"/>
  <c r="J21" i="11"/>
  <c r="J22" i="11"/>
  <c r="J14" i="11"/>
  <c r="J13" i="11"/>
  <c r="J12" i="11"/>
  <c r="J11" i="11"/>
  <c r="J10" i="11"/>
  <c r="I21" i="11"/>
  <c r="K21" i="11" s="1"/>
  <c r="I20" i="11"/>
  <c r="I19" i="11"/>
  <c r="I18" i="11"/>
  <c r="K18" i="11" s="1"/>
  <c r="I17" i="11"/>
  <c r="K17" i="11" s="1"/>
  <c r="I16" i="11"/>
  <c r="E16" i="8" s="1"/>
  <c r="I15" i="11"/>
  <c r="E15" i="8" s="1"/>
  <c r="E20" i="11"/>
  <c r="E17" i="11"/>
  <c r="E16" i="11"/>
  <c r="E15" i="11"/>
  <c r="E14" i="11"/>
  <c r="E13" i="11"/>
  <c r="E12" i="11"/>
  <c r="E11" i="11"/>
  <c r="E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C6" i="11"/>
  <c r="B10" i="11"/>
  <c r="B6" i="11"/>
  <c r="K4" i="11"/>
  <c r="D13" i="9"/>
  <c r="C13" i="9"/>
  <c r="E71" i="8" l="1"/>
  <c r="K16" i="14"/>
  <c r="G44" i="8"/>
  <c r="E30" i="8"/>
  <c r="G30" i="8" s="1"/>
  <c r="E24" i="8"/>
  <c r="E66" i="8"/>
  <c r="G66" i="8" s="1"/>
  <c r="E38" i="8"/>
  <c r="G38" i="8" s="1"/>
  <c r="G22" i="8"/>
  <c r="G18" i="8"/>
  <c r="G14" i="8"/>
  <c r="G33" i="8"/>
  <c r="G29" i="8"/>
  <c r="G25" i="8"/>
  <c r="G71" i="8"/>
  <c r="G20" i="8"/>
  <c r="G16" i="8"/>
  <c r="G12" i="8"/>
  <c r="G52" i="8"/>
  <c r="G31" i="8"/>
  <c r="G77" i="8"/>
  <c r="G24" i="8"/>
  <c r="G67" i="8"/>
  <c r="G75" i="8"/>
  <c r="G19" i="8"/>
  <c r="G15" i="8"/>
  <c r="G11" i="8"/>
  <c r="G21" i="8"/>
  <c r="G17" i="8"/>
  <c r="G13" i="8"/>
  <c r="G35" i="8"/>
  <c r="G27" i="8"/>
  <c r="G48" i="8"/>
  <c r="G40" i="8"/>
  <c r="G41" i="8"/>
  <c r="G69" i="8"/>
  <c r="G34" i="8"/>
  <c r="G26" i="8"/>
  <c r="G73" i="8"/>
  <c r="G78" i="8"/>
  <c r="G74" i="8"/>
  <c r="G70" i="8"/>
  <c r="G50" i="8"/>
  <c r="G46" i="8"/>
  <c r="G42" i="8"/>
  <c r="G36" i="8"/>
  <c r="G32" i="8"/>
  <c r="G28" i="8"/>
  <c r="K18" i="15"/>
  <c r="K16" i="15"/>
  <c r="K14" i="15"/>
  <c r="K12" i="15"/>
  <c r="K22" i="14"/>
  <c r="K21" i="14"/>
  <c r="K19" i="14"/>
  <c r="K20" i="12"/>
  <c r="K18" i="12"/>
  <c r="K15" i="12"/>
  <c r="K17" i="12"/>
  <c r="K19" i="11"/>
  <c r="K15" i="13"/>
  <c r="K16" i="13"/>
  <c r="K17" i="13"/>
  <c r="K10" i="14"/>
  <c r="K20" i="11"/>
  <c r="K21" i="12"/>
  <c r="K11" i="14"/>
  <c r="K15" i="14"/>
  <c r="K20" i="14"/>
  <c r="K13" i="15"/>
  <c r="K17" i="15"/>
  <c r="K13" i="13"/>
  <c r="K20" i="13"/>
  <c r="K23" i="12"/>
  <c r="K26" i="12" s="1"/>
  <c r="K15" i="11"/>
  <c r="K16" i="11"/>
  <c r="G23" i="11"/>
  <c r="I22" i="11"/>
  <c r="K22" i="11" s="1"/>
  <c r="I14" i="11"/>
  <c r="I13" i="11"/>
  <c r="I12" i="11"/>
  <c r="I11" i="11"/>
  <c r="I10" i="11"/>
  <c r="E10" i="8" s="1"/>
  <c r="G10" i="8" s="1"/>
  <c r="E11" i="10"/>
  <c r="E17" i="10" s="1"/>
  <c r="H61" i="8" l="1"/>
  <c r="E27" i="11"/>
  <c r="K23" i="13"/>
  <c r="H32" i="8"/>
  <c r="H50" i="8"/>
  <c r="H73" i="8"/>
  <c r="H41" i="8"/>
  <c r="H35" i="8"/>
  <c r="H11" i="8"/>
  <c r="H75" i="8"/>
  <c r="H31" i="8"/>
  <c r="H20" i="8"/>
  <c r="H33" i="8"/>
  <c r="H54" i="8"/>
  <c r="H68" i="8"/>
  <c r="H43" i="8"/>
  <c r="H36" i="8"/>
  <c r="H70" i="8"/>
  <c r="H26" i="8"/>
  <c r="H40" i="8"/>
  <c r="H13" i="8"/>
  <c r="H15" i="8"/>
  <c r="H67" i="8"/>
  <c r="H52" i="8"/>
  <c r="H71" i="8"/>
  <c r="H14" i="8"/>
  <c r="H62" i="8"/>
  <c r="H72" i="8"/>
  <c r="H47" i="8"/>
  <c r="H42" i="8"/>
  <c r="H74" i="8"/>
  <c r="H55" i="8"/>
  <c r="H60" i="8"/>
  <c r="H66" i="8"/>
  <c r="H59" i="8"/>
  <c r="H64" i="8"/>
  <c r="H53" i="8"/>
  <c r="H34" i="8"/>
  <c r="H48" i="8"/>
  <c r="H17" i="8"/>
  <c r="H19" i="8"/>
  <c r="H24" i="8"/>
  <c r="H12" i="8"/>
  <c r="H25" i="8"/>
  <c r="H18" i="8"/>
  <c r="H45" i="8"/>
  <c r="H63" i="8"/>
  <c r="H76" i="8"/>
  <c r="H44" i="8"/>
  <c r="H38" i="8"/>
  <c r="C17" i="9"/>
  <c r="E27" i="15"/>
  <c r="E27" i="13"/>
  <c r="E27" i="12"/>
  <c r="K27" i="12" s="1"/>
  <c r="K28" i="12" s="1"/>
  <c r="E27" i="14"/>
  <c r="H28" i="8"/>
  <c r="H46" i="8"/>
  <c r="H78" i="8"/>
  <c r="H69" i="8"/>
  <c r="H27" i="8"/>
  <c r="H21" i="8"/>
  <c r="H10" i="8"/>
  <c r="H77" i="8"/>
  <c r="H16" i="8"/>
  <c r="H29" i="8"/>
  <c r="H22" i="8"/>
  <c r="H58" i="8"/>
  <c r="H49" i="8"/>
  <c r="H56" i="8"/>
  <c r="H39" i="8"/>
  <c r="H30" i="8"/>
  <c r="H57" i="8"/>
  <c r="K23" i="15"/>
  <c r="K26" i="15" s="1"/>
  <c r="K23" i="14"/>
  <c r="K26" i="14" s="1"/>
  <c r="K26" i="13"/>
  <c r="K13" i="11"/>
  <c r="K11" i="11"/>
  <c r="K14" i="11"/>
  <c r="K10" i="11"/>
  <c r="K12" i="11"/>
  <c r="G65" i="8"/>
  <c r="F13" i="16" s="1"/>
  <c r="G37" i="8"/>
  <c r="F11" i="16" s="1"/>
  <c r="G51" i="8"/>
  <c r="F12" i="16" s="1"/>
  <c r="G23" i="8"/>
  <c r="F10" i="16" s="1"/>
  <c r="G9" i="8"/>
  <c r="F9" i="16" s="1"/>
  <c r="F14" i="16" l="1"/>
  <c r="H9" i="8"/>
  <c r="G9" i="16" s="1"/>
  <c r="D11" i="5" s="1"/>
  <c r="D16" i="5" s="1"/>
  <c r="D17" i="5" s="1"/>
  <c r="H65" i="8"/>
  <c r="G13" i="16" s="1"/>
  <c r="H51" i="8"/>
  <c r="G12" i="16" s="1"/>
  <c r="BA14" i="5" s="1"/>
  <c r="H37" i="8"/>
  <c r="G11" i="16" s="1"/>
  <c r="AM13" i="5" s="1"/>
  <c r="H23" i="8"/>
  <c r="G10" i="16" s="1"/>
  <c r="R12" i="5" s="1"/>
  <c r="K27" i="14"/>
  <c r="K28" i="14" s="1"/>
  <c r="K27" i="15"/>
  <c r="K28" i="15" s="1"/>
  <c r="K27" i="13"/>
  <c r="K28" i="13" s="1"/>
  <c r="K23" i="11"/>
  <c r="G79" i="8"/>
  <c r="AF17" i="5" l="1"/>
  <c r="H79" i="8"/>
  <c r="I62" i="8" s="1"/>
  <c r="G14" i="16"/>
  <c r="K26" i="11"/>
  <c r="K27" i="11" s="1"/>
  <c r="K28" i="11" s="1"/>
  <c r="BH17" i="5" l="1"/>
  <c r="I19" i="8"/>
  <c r="I55" i="8"/>
  <c r="I59" i="8"/>
  <c r="I73" i="8"/>
  <c r="I10" i="8"/>
  <c r="I30" i="8"/>
  <c r="I22" i="8"/>
  <c r="I58" i="8"/>
  <c r="I52" i="8"/>
  <c r="I57" i="8"/>
  <c r="I49" i="8"/>
  <c r="I78" i="8"/>
  <c r="I14" i="8"/>
  <c r="I43" i="8"/>
  <c r="I61" i="8"/>
  <c r="I77" i="8"/>
  <c r="I15" i="8"/>
  <c r="I76" i="8"/>
  <c r="I47" i="8"/>
  <c r="I53" i="8"/>
  <c r="I48" i="8"/>
  <c r="I39" i="8"/>
  <c r="I66" i="8"/>
  <c r="I72" i="8"/>
  <c r="I12" i="8"/>
  <c r="I69" i="8"/>
  <c r="I67" i="8"/>
  <c r="I44" i="8"/>
  <c r="I56" i="8"/>
  <c r="I33" i="8"/>
  <c r="I45" i="8"/>
  <c r="I68" i="8"/>
  <c r="I18" i="8"/>
  <c r="I27" i="8"/>
  <c r="I26" i="8"/>
  <c r="I75" i="8"/>
  <c r="I20" i="8"/>
  <c r="I11" i="8"/>
  <c r="I70" i="8"/>
  <c r="I28" i="8"/>
  <c r="I13" i="8"/>
  <c r="I34" i="8"/>
  <c r="I36" i="8"/>
  <c r="I41" i="8"/>
  <c r="I42" i="8"/>
  <c r="I31" i="8"/>
  <c r="I35" i="8"/>
  <c r="I17" i="8"/>
  <c r="I60" i="8"/>
  <c r="I46" i="8"/>
  <c r="I50" i="8"/>
  <c r="I16" i="8"/>
  <c r="I40" i="8"/>
  <c r="I38" i="8"/>
  <c r="I29" i="8"/>
  <c r="I24" i="8"/>
  <c r="I74" i="8"/>
  <c r="I54" i="8"/>
  <c r="I64" i="8"/>
  <c r="I71" i="8"/>
  <c r="I21" i="8"/>
  <c r="C18" i="9"/>
  <c r="I25" i="8"/>
  <c r="I63" i="8"/>
  <c r="I32" i="8"/>
  <c r="I65" i="8" l="1"/>
  <c r="H13" i="16" s="1"/>
  <c r="I37" i="8"/>
  <c r="H11" i="16" s="1"/>
  <c r="I9" i="8"/>
  <c r="H9" i="16" s="1"/>
  <c r="D18" i="5" s="1"/>
  <c r="D19" i="5" s="1"/>
  <c r="I23" i="8"/>
  <c r="H10" i="16" s="1"/>
  <c r="I51" i="8"/>
  <c r="H12" i="16" s="1"/>
  <c r="H14" i="16" l="1"/>
  <c r="AF19" i="5"/>
  <c r="I79" i="8"/>
  <c r="BH19" i="5" l="1"/>
  <c r="CJ19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<sst xmlns="http://schemas.openxmlformats.org/spreadsheetml/2006/main" count="624" uniqueCount="246">
  <si>
    <t>Unidade</t>
  </si>
  <si>
    <t>BDI</t>
  </si>
  <si>
    <t>%</t>
  </si>
  <si>
    <t>Projeto de Arquitetura</t>
  </si>
  <si>
    <t>PRODUTOS</t>
  </si>
  <si>
    <t>UNIDADE</t>
  </si>
  <si>
    <t>QUANTIDADE</t>
  </si>
  <si>
    <t>CUSTO DIRETO UNITÁRIO</t>
  </si>
  <si>
    <t>CUSTO TOTAL</t>
  </si>
  <si>
    <t>PREÇO TOTAL</t>
  </si>
  <si>
    <t>P1.</t>
  </si>
  <si>
    <t>P2.</t>
  </si>
  <si>
    <t>P3.</t>
  </si>
  <si>
    <t>P4.</t>
  </si>
  <si>
    <t>P5.</t>
  </si>
  <si>
    <t>Coordenador do Projeto</t>
  </si>
  <si>
    <t>Arquiteto Pleno</t>
  </si>
  <si>
    <t>Designer Mobiliário</t>
  </si>
  <si>
    <t>P1.1.</t>
  </si>
  <si>
    <t>P1.2.</t>
  </si>
  <si>
    <t>P1.3.</t>
  </si>
  <si>
    <t>P1.4.</t>
  </si>
  <si>
    <t>P1.5.</t>
  </si>
  <si>
    <t>P2.1.</t>
  </si>
  <si>
    <t>P2.2.</t>
  </si>
  <si>
    <t>P2.3.</t>
  </si>
  <si>
    <t>P2.4.</t>
  </si>
  <si>
    <t>P2.5.</t>
  </si>
  <si>
    <t>P2.6.</t>
  </si>
  <si>
    <t>Arquiteto Júnior</t>
  </si>
  <si>
    <t>P2.8.</t>
  </si>
  <si>
    <t>P2.7.</t>
  </si>
  <si>
    <t>Engenheiro Eletricista/ Eletrônico</t>
  </si>
  <si>
    <t>P2.9.</t>
  </si>
  <si>
    <t>Engenheiro HVAC/ Mecânico</t>
  </si>
  <si>
    <t>Especialista em Sustentabilidade e Eficiência Energética</t>
  </si>
  <si>
    <t>P2.10.</t>
  </si>
  <si>
    <t>P2.11.</t>
  </si>
  <si>
    <t>P3.1.</t>
  </si>
  <si>
    <t>P3.2.</t>
  </si>
  <si>
    <t>P3.3.</t>
  </si>
  <si>
    <t>P3.4.</t>
  </si>
  <si>
    <t>P3.5.</t>
  </si>
  <si>
    <t>P3.7.</t>
  </si>
  <si>
    <t>P3.8.</t>
  </si>
  <si>
    <t>P3.6.</t>
  </si>
  <si>
    <t>P4.1.</t>
  </si>
  <si>
    <t>P4.2.</t>
  </si>
  <si>
    <t>P5.4.</t>
  </si>
  <si>
    <t>P4.5.</t>
  </si>
  <si>
    <t>P4.4.</t>
  </si>
  <si>
    <t>P4.3.</t>
  </si>
  <si>
    <t>P4.6.</t>
  </si>
  <si>
    <t>P4.7.</t>
  </si>
  <si>
    <t>P4.9.</t>
  </si>
  <si>
    <t>P4.10.</t>
  </si>
  <si>
    <t>P4.8.</t>
  </si>
  <si>
    <t>P5.8.</t>
  </si>
  <si>
    <t>P5.1.</t>
  </si>
  <si>
    <t>P5.2.</t>
  </si>
  <si>
    <t>P5.3.</t>
  </si>
  <si>
    <t>P5.5.</t>
  </si>
  <si>
    <t>P5.6.</t>
  </si>
  <si>
    <t>P5.7.</t>
  </si>
  <si>
    <t>P5.9.</t>
  </si>
  <si>
    <t>P5.10.</t>
  </si>
  <si>
    <t>P3.9.</t>
  </si>
  <si>
    <t>P3.10.</t>
  </si>
  <si>
    <t>Engenheiro Telecon/Dados/TI</t>
  </si>
  <si>
    <t>P3.11.</t>
  </si>
  <si>
    <t>TOTAL</t>
  </si>
  <si>
    <t>hora</t>
  </si>
  <si>
    <t>P5.11.</t>
  </si>
  <si>
    <t>P1.6.</t>
  </si>
  <si>
    <t>P1.7.</t>
  </si>
  <si>
    <t>P1.8.</t>
  </si>
  <si>
    <t>P5.12.</t>
  </si>
  <si>
    <t>P4.11.</t>
  </si>
  <si>
    <t>P4.12.</t>
  </si>
  <si>
    <t>P4.13.</t>
  </si>
  <si>
    <t>P2.12.</t>
  </si>
  <si>
    <t>DESCRIÇÃO</t>
  </si>
  <si>
    <t>SINAPI</t>
  </si>
  <si>
    <t>A</t>
  </si>
  <si>
    <t>P3.12.</t>
  </si>
  <si>
    <t>P3.13.</t>
  </si>
  <si>
    <t>P1.9.</t>
  </si>
  <si>
    <t>P1.10.</t>
  </si>
  <si>
    <t>P1.11.</t>
  </si>
  <si>
    <t>P1.12.</t>
  </si>
  <si>
    <t>P1.13.</t>
  </si>
  <si>
    <t>P2.13.</t>
  </si>
  <si>
    <t xml:space="preserve">Código </t>
  </si>
  <si>
    <t>mês</t>
  </si>
  <si>
    <t>Arquiteto júnior com encargos complementares</t>
  </si>
  <si>
    <t>Arquiteto pleno com encargos complementares</t>
  </si>
  <si>
    <t>Arquiteto sênior com encargos complementares</t>
  </si>
  <si>
    <t>93571</t>
  </si>
  <si>
    <t>93570</t>
  </si>
  <si>
    <t>93569</t>
  </si>
  <si>
    <t>Valor Onerado</t>
  </si>
  <si>
    <t>Valor Desonerado</t>
  </si>
  <si>
    <t>Base</t>
  </si>
  <si>
    <t>Engenheiro Civil Júnior com encargos complementares</t>
  </si>
  <si>
    <t>Engenheiro Civil Pleno com encargos complementares</t>
  </si>
  <si>
    <t>Engenheiro Civil Sênior com encargos complementares</t>
  </si>
  <si>
    <t>93567</t>
  </si>
  <si>
    <t>93565</t>
  </si>
  <si>
    <t>93568</t>
  </si>
  <si>
    <t>90777</t>
  </si>
  <si>
    <t>90778</t>
  </si>
  <si>
    <t>90779</t>
  </si>
  <si>
    <t>Engenheiro Pleno com encargos complementares - Especialidade: Eletricista</t>
  </si>
  <si>
    <t>Engenheiro Pleno com encargos complementares - Especialidade: Mecânico</t>
  </si>
  <si>
    <t xml:space="preserve">Engenheiro Júnior com encargos complementares </t>
  </si>
  <si>
    <t>ADAP. SINAPI</t>
  </si>
  <si>
    <t>TABELA DOS CUSTOS DE MÃO DE OBRA</t>
  </si>
  <si>
    <t>CONSELHO FEDERAL DOS REPRESENTANTES COMERCIAIS           
CONFERE</t>
  </si>
  <si>
    <t xml:space="preserve">OBJETO: </t>
  </si>
  <si>
    <t>Mês de Referência:</t>
  </si>
  <si>
    <t xml:space="preserve">setembro </t>
  </si>
  <si>
    <r>
      <rPr>
        <sz val="12"/>
        <color indexed="9"/>
        <rFont val="Tahoma"/>
        <family val="2"/>
      </rPr>
      <t>Categoria profissional</t>
    </r>
  </si>
  <si>
    <r>
      <rPr>
        <sz val="12"/>
        <color indexed="9"/>
        <rFont val="Tahoma"/>
        <family val="2"/>
      </rPr>
      <t>Und</t>
    </r>
  </si>
  <si>
    <r>
      <rPr>
        <sz val="12"/>
        <color indexed="9"/>
        <rFont val="Tahoma"/>
        <family val="2"/>
      </rPr>
      <t>Salário (R$)</t>
    </r>
  </si>
  <si>
    <r>
  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           A adoção dos custos de mão de obra de </t>
    </r>
    <r>
      <rPr>
        <b/>
        <sz val="12"/>
        <color theme="1"/>
        <rFont val="Tahoma"/>
        <family val="2"/>
      </rPr>
      <t>Engenheiro Civil</t>
    </r>
    <r>
      <rPr>
        <sz val="12"/>
        <color theme="1"/>
        <rFont val="Tahoma"/>
        <family val="2"/>
      </rPr>
      <t xml:space="preserve"> como referência para as demais categorias de engenheiros que compõem a equipe técnica do contrato fundamenta-se nas </t>
    </r>
    <r>
      <rPr>
        <b/>
        <sz val="12"/>
        <color theme="1"/>
        <rFont val="Tahoma"/>
        <family val="2"/>
      </rPr>
      <t>Resoluções nº 1.010/2005</t>
    </r>
    <r>
      <rPr>
        <sz val="12"/>
        <color theme="1"/>
        <rFont val="Tahoma"/>
        <family val="2"/>
      </rPr>
      <t xml:space="preserve"> e </t>
    </r>
    <r>
      <rPr>
        <b/>
        <sz val="12"/>
        <color theme="1"/>
        <rFont val="Tahoma"/>
        <family val="2"/>
      </rPr>
      <t>1.073/2016</t>
    </r>
    <r>
      <rPr>
        <sz val="12"/>
        <color theme="1"/>
        <rFont val="Tahoma"/>
        <family val="2"/>
      </rPr>
      <t xml:space="preserve"> do </t>
    </r>
    <r>
      <rPr>
        <b/>
        <sz val="12"/>
        <color theme="1"/>
        <rFont val="Tahoma"/>
        <family val="2"/>
      </rPr>
      <t>CONFEA</t>
    </r>
    <r>
      <rPr>
        <sz val="12"/>
        <color theme="1"/>
        <rFont val="Tahoma"/>
        <family val="2"/>
      </rPr>
      <t xml:space="preserve">, que estabelecem as atribuições profissionais e a uniformidade de tratamento entre as modalidades da engenharia.                                                                       Essas resoluções reconhecem que, embora existam especializações dentro da engenharia (como elétrica, mecânica, estrutural, hidráulica, entre outras), o nível de responsabilidade técnica, formação profissional, tempo de capacitação e natureza intelectual das atividades são equivalentes entre os engenheiros registrados no sistema CONFEA/CREA. Assim, considerando que:   As atividades desempenhadas pelos engenheiros das diversas modalidades possuem complexidade técnica e responsabilidade equivalentes;
- Os encargos trabalhistas, previdenciários e responsabilidades legais são uniformes entre as categorias; e
-  Os valores referenciais de remuneração publicados em bases oficiais, como o SINAPI/SINAP (CAIXA/IBGE), não apresentam distinções significativas entre as especialidades para funções de mesma senioridade e atribuição;
- Adota-se, portanto, o custo da hora técnica do Engenheiro Civil como parâmetro representativo e critério de uniformização para todas as demais categorias de engenheiros envolvidos no escopo contratual.
- Tal prática está em conformidade com os princípios da isonomia, economicidade e razoabilidade, previstos na Lei nº 14.133/2021, garantindo coerência técnica e jurídica à composição dos custos do contrato.                          </t>
    </r>
  </si>
  <si>
    <t>Fonte: Livro SINAPI: Cálculos e Parâmetros</t>
  </si>
  <si>
    <t>Contratação de empresa especializada em projetos de espaços comerciais para elaboração de projetos de reforma completa do escritório-Sede do CONFERE.</t>
  </si>
  <si>
    <t>PIS</t>
  </si>
  <si>
    <t>COFINS</t>
  </si>
  <si>
    <t>Item</t>
  </si>
  <si>
    <t>PLANILHA DE CUSTO E FORMAÇÃO DE PREÇO</t>
  </si>
  <si>
    <t>Administração Central (AC)</t>
  </si>
  <si>
    <t>ITEM</t>
  </si>
  <si>
    <t>Riscos, Seguros e Garantias (R+S+G)</t>
  </si>
  <si>
    <r>
      <rPr>
        <b/>
        <sz val="12"/>
        <color indexed="9"/>
        <rFont val="Tahoma"/>
        <family val="2"/>
      </rPr>
      <t>Benefícios e Despesas Indiretas - BDI</t>
    </r>
  </si>
  <si>
    <t xml:space="preserve">B </t>
  </si>
  <si>
    <t>C</t>
  </si>
  <si>
    <t>C1.</t>
  </si>
  <si>
    <t>C2.</t>
  </si>
  <si>
    <t>C3.</t>
  </si>
  <si>
    <t>D</t>
  </si>
  <si>
    <t>E</t>
  </si>
  <si>
    <t>Lucro  Bruto (LB)</t>
  </si>
  <si>
    <t>Total (A+B+C+D+E) - BDI (%)</t>
  </si>
  <si>
    <t>Tributos (C1+C2+C3)</t>
  </si>
  <si>
    <t>COMPOSIÇÃO UNITÁRIA</t>
  </si>
  <si>
    <t>MÊS REFERÊNCIA:</t>
  </si>
  <si>
    <t>UNIDADE:</t>
  </si>
  <si>
    <t>A)</t>
  </si>
  <si>
    <t>PESSOAL</t>
  </si>
  <si>
    <t>FUNÇÃO</t>
  </si>
  <si>
    <t>QTDE
(1)</t>
  </si>
  <si>
    <t>PARTIC. MENSAL
(2)</t>
  </si>
  <si>
    <t>QUANTIDADE
(1 x 2)
(3)</t>
  </si>
  <si>
    <t xml:space="preserve">CUSTO UNITÁRIO
(REF DNIT)
(4) </t>
  </si>
  <si>
    <t>CUSTO TOTAL
(3 x 4)
(5)</t>
  </si>
  <si>
    <t>B)</t>
  </si>
  <si>
    <t>C)</t>
  </si>
  <si>
    <t>PREÇO</t>
  </si>
  <si>
    <t>UNITÁRIO</t>
  </si>
  <si>
    <t>CUSTO DIRETO TOTAL</t>
  </si>
  <si>
    <t>TOTAL GERAL</t>
  </si>
  <si>
    <t>OBSERVAÇÕES:</t>
  </si>
  <si>
    <t>DADOS GERAIS DO OBJETO</t>
  </si>
  <si>
    <t>OBJETO:</t>
  </si>
  <si>
    <t>DATA-BASE ORÇAMENTO:</t>
  </si>
  <si>
    <t>BDI REFERENCIAL:</t>
  </si>
  <si>
    <t>ORÇAMENTO REFERENCIAL:</t>
  </si>
  <si>
    <t>IMPLANTAÇÃO / DUPLICAÇÃO</t>
  </si>
  <si>
    <t>PEQUENO PORTE</t>
  </si>
  <si>
    <t>&lt; Extensão de pista simples por ano ≤</t>
  </si>
  <si>
    <t>MÉDIO PORTE</t>
  </si>
  <si>
    <t>GRANDE PORTE</t>
  </si>
  <si>
    <t>Extensão de pista simples por ano &gt;</t>
  </si>
  <si>
    <t>RESTAURAÇÃO / ADEQUAÇÃO DE CAPACIDADE</t>
  </si>
  <si>
    <t>CONSTRUÇÃO DE OAE</t>
  </si>
  <si>
    <t>REABILITAÇÃO DE OAE</t>
  </si>
  <si>
    <t>As OAEs dos lotes 3 e 4 não foram consideradas, pois não há projeto do remanescente desses lotes.</t>
  </si>
  <si>
    <t>NÃO APAGAR ESTE QUADRO.
As informações estão linkadas à aba "PREMISSAS".</t>
  </si>
  <si>
    <t>ENDEREÇO</t>
  </si>
  <si>
    <t>PRAZO DE EXECUÇÃO (dias):</t>
  </si>
  <si>
    <t>Setor comercial Norte Quadra 04 lote B, Pétala D Salas 802 e 902</t>
  </si>
  <si>
    <t>ISS¹</t>
  </si>
  <si>
    <t xml:space="preserve">Fonte: Nota Técnica SEA nº 11/2015 do Ministério Público Federal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</si>
  <si>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1- Conforme DECRETO Nº 25.508, DE 19 DE JANEIRO DE 2005,  nos subitens 7.02, 7.03, 7.04, 7.05, 7.17 e 7.19 da lista do Anexo I- para projeto de engenharia é tributado pelo ISS-DF a 2% .</t>
  </si>
  <si>
    <t>SALAS</t>
  </si>
  <si>
    <t>ÁREA PRIVATIVA</t>
  </si>
  <si>
    <t>ÁREA DE USO COMUM PROPORCIONAL</t>
  </si>
  <si>
    <t>ÁREA TOTAL</t>
  </si>
  <si>
    <t>ÁREA DE GARAGEM</t>
  </si>
  <si>
    <t>NÚMERO DE VAGAS DE GARAGEM</t>
  </si>
  <si>
    <t>ÁREA DE ESCRITÓRIO</t>
  </si>
  <si>
    <t>Unidade 802</t>
  </si>
  <si>
    <t>Unidade 902</t>
  </si>
  <si>
    <t>REFERÊNCIA TABELA SINAP</t>
  </si>
  <si>
    <t>Produto</t>
  </si>
  <si>
    <t>Arquiteto Sênior</t>
  </si>
  <si>
    <t>Engenheiro Júnior</t>
  </si>
  <si>
    <t xml:space="preserve">Modelador BIM </t>
  </si>
  <si>
    <t xml:space="preserve">Engenheiro Civil - Estrutural </t>
  </si>
  <si>
    <t xml:space="preserve">Especialista em Acústica </t>
  </si>
  <si>
    <t xml:space="preserve">Engenheiro/ Arquiteto de Segurança/Incêndio </t>
  </si>
  <si>
    <t xml:space="preserve">Engenheiro de Automação/ Controle Predial </t>
  </si>
  <si>
    <t xml:space="preserve">Engenheiro Civil - Instalações hidrossanitárias </t>
  </si>
  <si>
    <t xml:space="preserve">Especialista em Iluminação e Fotometria </t>
  </si>
  <si>
    <t>Engenheiro Civil Pleno</t>
  </si>
  <si>
    <t>Engenheiro Civil  Júnior</t>
  </si>
  <si>
    <t>Engenheiro Civil Júnior</t>
  </si>
  <si>
    <t>1) Esta CPU apresenta os recursos a serem alocado para entrega do produto, isto é,  para fins de medição.</t>
  </si>
  <si>
    <t>TABELA RESUMO DOS PRODUTOS</t>
  </si>
  <si>
    <t>OBJETO: Contratação de empresa especializada em projetos de espaços comerciais para elaboração de projetos de reforma completa do escritório-Sede do CONFERE.</t>
  </si>
  <si>
    <t>(A+B)</t>
  </si>
  <si>
    <t>P5.13.</t>
  </si>
  <si>
    <t>Prazo de Execução (semanas)</t>
  </si>
  <si>
    <t>Etapas e semanas de execução (dias)</t>
  </si>
  <si>
    <t>1ª Semana</t>
  </si>
  <si>
    <t>2ª Semana</t>
  </si>
  <si>
    <t>3ª Semana</t>
  </si>
  <si>
    <t>4ª Semana</t>
  </si>
  <si>
    <t>5ª Semana</t>
  </si>
  <si>
    <t>6ª Semana</t>
  </si>
  <si>
    <t>7ª Semana</t>
  </si>
  <si>
    <t>8ª Semana</t>
  </si>
  <si>
    <t>9ª Semana</t>
  </si>
  <si>
    <t>10ª Semana</t>
  </si>
  <si>
    <t>11ª Semana</t>
  </si>
  <si>
    <t>Levantamento de Necessidades e Estudos Preliminares</t>
  </si>
  <si>
    <t>Percentual Acumulado</t>
  </si>
  <si>
    <t>Percentual Mensal</t>
  </si>
  <si>
    <t>Valor Acumulado</t>
  </si>
  <si>
    <t>Valor do Produto</t>
  </si>
  <si>
    <t xml:space="preserve">Despesas Financeiras </t>
  </si>
  <si>
    <t>CRONOGRAMA FÍSICO-FINANCEIRO</t>
  </si>
  <si>
    <t>Und.</t>
  </si>
  <si>
    <t>Quantidade</t>
  </si>
  <si>
    <t>Referência:</t>
  </si>
  <si>
    <t>APÊNDICE III - ORÇAMENTO DE REFERÊNCIA
PROCESSO ADMINISTRATIVO Nº 021/2025
DISPENSA ELETRÔNICA Nº 017/2025</t>
  </si>
  <si>
    <t>ÁREA TOTAL DE ESCRITÓRIO</t>
  </si>
  <si>
    <t>TABELA DE DISCRIMINAÇÃO DOS PRODUTOS</t>
  </si>
  <si>
    <t>12ª Semana</t>
  </si>
  <si>
    <t>13ª Semana</t>
  </si>
  <si>
    <t>Projeto Básico</t>
  </si>
  <si>
    <t>Projeto Executivo</t>
  </si>
  <si>
    <t>Memorial Descritivo e  Orçamento de Referência e Cronograma Físico-Financeiro</t>
  </si>
  <si>
    <t>14ª Semana</t>
  </si>
  <si>
    <t>15ª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</si>
</sst>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&quot;R$&quot;#,##0.00"/>
    <numFmt numFmtId="166" formatCode="#&quot; km&quot;"/>
    <numFmt numFmtId="167" formatCode="#&quot; m&quot;"/>
    <numFmt numFmtId="168" formatCode="#.00&quot; m²&quot;"/>
  </numFmts>
  <fonts count="3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sz val="12"/>
      <color rgb="FF0070C0"/>
      <name val="Tahoma"/>
      <family val="2"/>
    </font>
    <font>
      <sz val="12"/>
      <color theme="9" tint="0.39997558519241921"/>
      <name val="Tahoma"/>
      <family val="2"/>
    </font>
    <font>
      <sz val="12"/>
      <color theme="5" tint="-0.249977111117893"/>
      <name val="Tahoma"/>
      <family val="2"/>
    </font>
    <font>
      <sz val="12"/>
      <color theme="8" tint="0.39997558519241921"/>
      <name val="Tahoma"/>
      <family val="2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indexed="9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2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Times New Roman"/>
      <family val="1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Tahoma"/>
      <family val="2"/>
    </font>
    <font>
      <sz val="5"/>
      <color theme="1"/>
      <name val="Tahoma"/>
      <family val="2"/>
    </font>
    <font>
      <sz val="12"/>
      <color rgb="FF000000"/>
      <name val="Tahoma"/>
      <family val="2"/>
    </font>
    <font>
      <sz val="8"/>
      <color rgb="FF001D35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3774"/>
        <bgColor indexed="64"/>
      </patternFill>
    </fill>
    <fill>
      <patternFill patternType="solid">
        <fgColor rgb="FF0037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AECAC"/>
        <bgColor indexed="64"/>
      </patternFill>
    </fill>
  </fills>
  <borders count="1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hair">
        <color indexed="64"/>
      </bottom>
      <diagonal/>
    </border>
    <border>
      <left/>
      <right style="thin">
        <color theme="0" tint="-0.14999847407452621"/>
      </right>
      <top/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hair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hair">
        <color indexed="64"/>
      </bottom>
      <diagonal/>
    </border>
    <border>
      <left style="thin">
        <color theme="0" tint="-0.249977111117893"/>
      </left>
      <right/>
      <top/>
      <bottom style="hair">
        <color indexed="64"/>
      </bottom>
      <diagonal/>
    </border>
    <border>
      <left/>
      <right style="thin">
        <color theme="0" tint="-0.249977111117893"/>
      </right>
      <top/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indexed="64"/>
      </bottom>
      <diagonal/>
    </border>
    <border>
      <left/>
      <right/>
      <top style="thin">
        <color theme="0" tint="-0.249977111117893"/>
      </top>
      <bottom style="hair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hair">
        <color indexed="64"/>
      </bottom>
      <diagonal/>
    </border>
    <border>
      <left style="medium">
        <color indexed="64"/>
      </left>
      <right style="thin">
        <color theme="0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0" tint="-0.249977111117893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 style="hair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hair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79">
    <xf numFmtId="0" fontId="0" fillId="0" borderId="0" xfId="0"/>
    <xf numFmtId="0" fontId="3" fillId="0" borderId="0" xfId="0" applyFont="1"/>
    <xf numFmtId="0" fontId="3" fillId="0" borderId="3" xfId="0" applyFont="1" applyBorder="1"/>
    <xf numFmtId="0" fontId="5" fillId="0" borderId="13" xfId="0" applyFont="1" applyBorder="1" applyAlignment="1">
      <alignment horizontal="center" vertical="center"/>
    </xf>
    <xf numFmtId="44" fontId="0" fillId="0" borderId="0" xfId="0" applyNumberFormat="1"/>
    <xf numFmtId="9" fontId="0" fillId="0" borderId="0" xfId="3" applyFont="1" applyFill="1" applyBorder="1"/>
    <xf numFmtId="0" fontId="3" fillId="0" borderId="0" xfId="0" applyFont="1" applyAlignment="1">
      <alignment horizontal="left" vertical="center"/>
    </xf>
    <xf numFmtId="2" fontId="0" fillId="0" borderId="0" xfId="0" applyNumberFormat="1"/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10" fontId="14" fillId="0" borderId="0" xfId="3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3" fillId="0" borderId="43" xfId="0" applyFont="1" applyBorder="1" applyAlignment="1">
      <alignment wrapText="1"/>
    </xf>
    <xf numFmtId="0" fontId="3" fillId="0" borderId="45" xfId="0" applyFont="1" applyBorder="1"/>
    <xf numFmtId="0" fontId="3" fillId="0" borderId="3" xfId="0" applyFont="1" applyBorder="1" applyAlignment="1">
      <alignment horizontal="right"/>
    </xf>
    <xf numFmtId="0" fontId="3" fillId="0" borderId="46" xfId="0" applyFont="1" applyBorder="1" applyAlignment="1">
      <alignment horizontal="left"/>
    </xf>
    <xf numFmtId="49" fontId="17" fillId="4" borderId="32" xfId="0" applyNumberFormat="1" applyFont="1" applyFill="1" applyBorder="1" applyAlignment="1">
      <alignment horizontal="center" vertical="center" wrapText="1"/>
    </xf>
    <xf numFmtId="49" fontId="17" fillId="4" borderId="33" xfId="0" applyNumberFormat="1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center" vertical="center" wrapText="1"/>
    </xf>
    <xf numFmtId="4" fontId="17" fillId="4" borderId="33" xfId="0" applyNumberFormat="1" applyFont="1" applyFill="1" applyBorder="1" applyAlignment="1">
      <alignment horizontal="right" vertical="center" wrapText="1"/>
    </xf>
    <xf numFmtId="10" fontId="17" fillId="4" borderId="33" xfId="3" applyNumberFormat="1" applyFont="1" applyFill="1" applyBorder="1" applyAlignment="1">
      <alignment horizontal="center" vertical="center" wrapText="1"/>
    </xf>
    <xf numFmtId="44" fontId="17" fillId="4" borderId="33" xfId="2" applyFont="1" applyFill="1" applyBorder="1" applyAlignment="1">
      <alignment horizontal="center" vertical="center" wrapText="1"/>
    </xf>
    <xf numFmtId="44" fontId="17" fillId="4" borderId="34" xfId="2" applyFont="1" applyFill="1" applyBorder="1" applyAlignment="1">
      <alignment horizontal="right" vertical="center" wrapText="1"/>
    </xf>
    <xf numFmtId="49" fontId="17" fillId="4" borderId="29" xfId="0" applyNumberFormat="1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center" wrapText="1"/>
    </xf>
    <xf numFmtId="0" fontId="17" fillId="4" borderId="30" xfId="0" applyFont="1" applyFill="1" applyBorder="1" applyAlignment="1">
      <alignment horizontal="center" vertical="center" wrapText="1"/>
    </xf>
    <xf numFmtId="4" fontId="17" fillId="4" borderId="30" xfId="0" applyNumberFormat="1" applyFont="1" applyFill="1" applyBorder="1" applyAlignment="1">
      <alignment horizontal="right" vertical="center" wrapText="1"/>
    </xf>
    <xf numFmtId="10" fontId="17" fillId="4" borderId="30" xfId="3" applyNumberFormat="1" applyFont="1" applyFill="1" applyBorder="1" applyAlignment="1">
      <alignment horizontal="center" vertical="center" wrapText="1"/>
    </xf>
    <xf numFmtId="44" fontId="17" fillId="4" borderId="30" xfId="2" applyFont="1" applyFill="1" applyBorder="1" applyAlignment="1">
      <alignment horizontal="center" vertical="center" wrapText="1"/>
    </xf>
    <xf numFmtId="44" fontId="17" fillId="4" borderId="31" xfId="2" applyFont="1" applyFill="1" applyBorder="1" applyAlignment="1">
      <alignment horizontal="right" vertical="center" wrapText="1"/>
    </xf>
    <xf numFmtId="49" fontId="3" fillId="0" borderId="39" xfId="0" applyNumberFormat="1" applyFont="1" applyBorder="1" applyAlignment="1">
      <alignment horizontal="left" vertical="center"/>
    </xf>
    <xf numFmtId="49" fontId="13" fillId="0" borderId="40" xfId="0" applyNumberFormat="1" applyFont="1" applyBorder="1" applyAlignment="1">
      <alignment vertical="center" wrapText="1"/>
    </xf>
    <xf numFmtId="49" fontId="13" fillId="0" borderId="4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0" fontId="0" fillId="0" borderId="0" xfId="3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/>
    </xf>
    <xf numFmtId="44" fontId="5" fillId="0" borderId="0" xfId="2" applyFont="1" applyFill="1" applyBorder="1" applyAlignment="1">
      <alignment horizontal="center"/>
    </xf>
    <xf numFmtId="44" fontId="5" fillId="0" borderId="0" xfId="0" applyNumberFormat="1" applyFont="1"/>
    <xf numFmtId="9" fontId="5" fillId="0" borderId="0" xfId="3" applyFont="1" applyFill="1" applyBorder="1"/>
    <xf numFmtId="0" fontId="3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/>
    </xf>
    <xf numFmtId="44" fontId="3" fillId="0" borderId="0" xfId="0" applyNumberFormat="1" applyFont="1"/>
    <xf numFmtId="9" fontId="3" fillId="0" borderId="0" xfId="3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9" fontId="5" fillId="0" borderId="0" xfId="3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7" fillId="0" borderId="25" xfId="3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0" fontId="6" fillId="0" borderId="25" xfId="3" applyNumberFormat="1" applyFont="1" applyFill="1" applyBorder="1" applyAlignment="1">
      <alignment horizontal="center" vertical="center" shrinkToFit="1"/>
    </xf>
    <xf numFmtId="10" fontId="7" fillId="0" borderId="25" xfId="3" applyNumberFormat="1" applyFont="1" applyFill="1" applyBorder="1" applyAlignment="1">
      <alignment horizontal="center" vertical="center" shrinkToFit="1"/>
    </xf>
    <xf numFmtId="10" fontId="3" fillId="0" borderId="0" xfId="3" applyNumberFormat="1" applyFont="1" applyFill="1" applyBorder="1"/>
    <xf numFmtId="10" fontId="3" fillId="0" borderId="0" xfId="0" applyNumberFormat="1" applyFont="1"/>
    <xf numFmtId="10" fontId="4" fillId="0" borderId="0" xfId="0" applyNumberFormat="1" applyFont="1" applyAlignment="1">
      <alignment horizontal="center" vertical="center" wrapText="1"/>
    </xf>
    <xf numFmtId="10" fontId="2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5" fillId="0" borderId="0" xfId="3" applyNumberFormat="1" applyFont="1" applyFill="1" applyBorder="1" applyAlignment="1">
      <alignment horizontal="center"/>
    </xf>
    <xf numFmtId="0" fontId="5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4" fontId="15" fillId="0" borderId="0" xfId="2" applyFont="1" applyAlignment="1">
      <alignment horizont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15" fillId="0" borderId="0" xfId="0" applyFont="1"/>
    <xf numFmtId="10" fontId="13" fillId="0" borderId="0" xfId="1" applyNumberFormat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44" fontId="13" fillId="0" borderId="0" xfId="0" applyNumberFormat="1" applyFont="1" applyAlignment="1">
      <alignment horizontal="center"/>
    </xf>
    <xf numFmtId="44" fontId="13" fillId="0" borderId="0" xfId="0" applyNumberFormat="1" applyFont="1"/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10" fontId="13" fillId="0" borderId="0" xfId="3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9" fillId="11" borderId="15" xfId="0" applyFont="1" applyFill="1" applyBorder="1" applyAlignment="1">
      <alignment vertical="center"/>
    </xf>
    <xf numFmtId="1" fontId="30" fillId="11" borderId="0" xfId="0" applyNumberFormat="1" applyFont="1" applyFill="1" applyAlignment="1">
      <alignment horizontal="center" vertical="center"/>
    </xf>
    <xf numFmtId="166" fontId="30" fillId="11" borderId="16" xfId="0" applyNumberFormat="1" applyFont="1" applyFill="1" applyBorder="1" applyAlignment="1">
      <alignment horizontal="center" vertical="center"/>
    </xf>
    <xf numFmtId="166" fontId="30" fillId="11" borderId="0" xfId="0" applyNumberFormat="1" applyFont="1" applyFill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29" fillId="11" borderId="17" xfId="0" applyFont="1" applyFill="1" applyBorder="1" applyAlignment="1">
      <alignment vertical="center"/>
    </xf>
    <xf numFmtId="1" fontId="30" fillId="11" borderId="18" xfId="0" applyNumberFormat="1" applyFont="1" applyFill="1" applyBorder="1" applyAlignment="1">
      <alignment horizontal="center" vertical="center"/>
    </xf>
    <xf numFmtId="0" fontId="30" fillId="11" borderId="18" xfId="0" applyFont="1" applyFill="1" applyBorder="1" applyAlignment="1">
      <alignment horizontal="center" vertical="center"/>
    </xf>
    <xf numFmtId="166" fontId="30" fillId="11" borderId="19" xfId="0" applyNumberFormat="1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vertical="center"/>
    </xf>
    <xf numFmtId="166" fontId="30" fillId="11" borderId="3" xfId="0" applyNumberFormat="1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166" fontId="30" fillId="11" borderId="46" xfId="0" applyNumberFormat="1" applyFont="1" applyFill="1" applyBorder="1" applyAlignment="1">
      <alignment horizontal="center" vertical="center"/>
    </xf>
    <xf numFmtId="167" fontId="30" fillId="11" borderId="16" xfId="0" applyNumberFormat="1" applyFont="1" applyFill="1" applyBorder="1" applyAlignment="1">
      <alignment horizontal="center" vertical="center"/>
    </xf>
    <xf numFmtId="167" fontId="30" fillId="11" borderId="0" xfId="0" applyNumberFormat="1" applyFont="1" applyFill="1" applyAlignment="1">
      <alignment horizontal="center" vertical="center"/>
    </xf>
    <xf numFmtId="167" fontId="30" fillId="11" borderId="3" xfId="0" applyNumberFormat="1" applyFont="1" applyFill="1" applyBorder="1" applyAlignment="1">
      <alignment horizontal="center" vertical="center"/>
    </xf>
    <xf numFmtId="167" fontId="30" fillId="11" borderId="46" xfId="0" applyNumberFormat="1" applyFont="1" applyFill="1" applyBorder="1" applyAlignment="1">
      <alignment horizontal="center" vertical="center"/>
    </xf>
    <xf numFmtId="167" fontId="30" fillId="11" borderId="18" xfId="0" applyNumberFormat="1" applyFont="1" applyFill="1" applyBorder="1" applyAlignment="1">
      <alignment horizontal="center" vertical="center"/>
    </xf>
    <xf numFmtId="167" fontId="30" fillId="11" borderId="19" xfId="0" applyNumberFormat="1" applyFont="1" applyFill="1" applyBorder="1" applyAlignment="1">
      <alignment horizontal="center" vertical="center"/>
    </xf>
    <xf numFmtId="10" fontId="22" fillId="9" borderId="12" xfId="3" applyNumberFormat="1" applyFont="1" applyFill="1" applyBorder="1" applyAlignment="1">
      <alignment horizontal="center" vertical="center" shrinkToFit="1"/>
    </xf>
    <xf numFmtId="0" fontId="7" fillId="0" borderId="86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/>
    </xf>
    <xf numFmtId="0" fontId="8" fillId="15" borderId="13" xfId="0" applyFont="1" applyFill="1" applyBorder="1" applyAlignment="1">
      <alignment horizontal="right" vertical="center" wrapText="1"/>
    </xf>
    <xf numFmtId="0" fontId="25" fillId="15" borderId="45" xfId="0" applyFont="1" applyFill="1" applyBorder="1" applyAlignment="1">
      <alignment horizontal="right" vertical="center" wrapText="1"/>
    </xf>
    <xf numFmtId="0" fontId="18" fillId="13" borderId="5" xfId="0" applyFont="1" applyFill="1" applyBorder="1" applyAlignment="1">
      <alignment horizontal="center" vertical="center"/>
    </xf>
    <xf numFmtId="0" fontId="18" fillId="13" borderId="5" xfId="0" applyFont="1" applyFill="1" applyBorder="1" applyAlignment="1">
      <alignment vertical="center"/>
    </xf>
    <xf numFmtId="4" fontId="18" fillId="13" borderId="5" xfId="4" applyNumberFormat="1" applyFont="1" applyFill="1" applyBorder="1" applyAlignment="1">
      <alignment vertical="center"/>
    </xf>
    <xf numFmtId="0" fontId="18" fillId="13" borderId="14" xfId="0" applyFont="1" applyFill="1" applyBorder="1" applyAlignment="1">
      <alignment vertical="center"/>
    </xf>
    <xf numFmtId="0" fontId="20" fillId="14" borderId="52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14" borderId="53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vertical="center"/>
    </xf>
    <xf numFmtId="0" fontId="18" fillId="0" borderId="55" xfId="0" applyFont="1" applyBorder="1" applyAlignment="1">
      <alignment horizontal="left" vertical="center"/>
    </xf>
    <xf numFmtId="0" fontId="18" fillId="0" borderId="57" xfId="0" applyFont="1" applyBorder="1" applyAlignment="1">
      <alignment horizontal="center" vertical="center"/>
    </xf>
    <xf numFmtId="2" fontId="18" fillId="0" borderId="57" xfId="0" applyNumberFormat="1" applyFont="1" applyBorder="1" applyAlignment="1">
      <alignment horizontal="center" vertical="center"/>
    </xf>
    <xf numFmtId="164" fontId="18" fillId="0" borderId="56" xfId="0" applyNumberFormat="1" applyFont="1" applyBorder="1" applyAlignment="1">
      <alignment horizontal="center" vertical="center"/>
    </xf>
    <xf numFmtId="44" fontId="18" fillId="0" borderId="57" xfId="2" applyFont="1" applyBorder="1" applyAlignment="1">
      <alignment horizontal="center" vertical="center"/>
    </xf>
    <xf numFmtId="44" fontId="19" fillId="0" borderId="58" xfId="2" applyFont="1" applyBorder="1" applyAlignme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6" xfId="0" applyFont="1" applyBorder="1" applyAlignment="1">
      <alignment horizontal="center" vertical="center"/>
    </xf>
    <xf numFmtId="2" fontId="18" fillId="0" borderId="56" xfId="0" applyNumberFormat="1" applyFont="1" applyBorder="1" applyAlignment="1">
      <alignment horizontal="center" vertical="center"/>
    </xf>
    <xf numFmtId="44" fontId="18" fillId="0" borderId="56" xfId="2" applyFont="1" applyBorder="1" applyAlignment="1">
      <alignment horizontal="center" vertical="center"/>
    </xf>
    <xf numFmtId="44" fontId="19" fillId="0" borderId="60" xfId="2" applyFont="1" applyBorder="1" applyAlignment="1">
      <alignment vertical="center"/>
    </xf>
    <xf numFmtId="0" fontId="18" fillId="0" borderId="61" xfId="0" applyFont="1" applyBorder="1" applyAlignment="1">
      <alignment horizontal="left" vertical="center"/>
    </xf>
    <xf numFmtId="0" fontId="18" fillId="0" borderId="45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44" fontId="19" fillId="0" borderId="53" xfId="2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6" xfId="0" applyFont="1" applyBorder="1" applyAlignment="1">
      <alignment vertical="center"/>
    </xf>
    <xf numFmtId="0" fontId="19" fillId="15" borderId="64" xfId="0" applyFont="1" applyFill="1" applyBorder="1" applyAlignment="1">
      <alignment vertical="center"/>
    </xf>
    <xf numFmtId="0" fontId="19" fillId="15" borderId="65" xfId="0" applyFont="1" applyFill="1" applyBorder="1" applyAlignment="1">
      <alignment vertical="center"/>
    </xf>
    <xf numFmtId="0" fontId="19" fillId="15" borderId="5" xfId="0" applyFont="1" applyFill="1" applyBorder="1" applyAlignment="1">
      <alignment vertical="center"/>
    </xf>
    <xf numFmtId="0" fontId="19" fillId="15" borderId="66" xfId="0" applyFont="1" applyFill="1" applyBorder="1" applyAlignment="1">
      <alignment horizontal="center" vertical="center" wrapText="1"/>
    </xf>
    <xf numFmtId="0" fontId="19" fillId="15" borderId="67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left" vertical="center"/>
    </xf>
    <xf numFmtId="10" fontId="19" fillId="0" borderId="71" xfId="0" applyNumberFormat="1" applyFont="1" applyBorder="1" applyAlignment="1">
      <alignment horizontal="center" vertical="center"/>
    </xf>
    <xf numFmtId="10" fontId="19" fillId="0" borderId="69" xfId="0" applyNumberFormat="1" applyFont="1" applyBorder="1" applyAlignment="1">
      <alignment horizontal="center" vertical="center"/>
    </xf>
    <xf numFmtId="0" fontId="19" fillId="0" borderId="72" xfId="0" applyFont="1" applyBorder="1" applyAlignment="1">
      <alignment vertical="center"/>
    </xf>
    <xf numFmtId="0" fontId="19" fillId="0" borderId="73" xfId="0" applyFont="1" applyBorder="1" applyAlignment="1">
      <alignment vertical="center"/>
    </xf>
    <xf numFmtId="44" fontId="18" fillId="0" borderId="74" xfId="0" applyNumberFormat="1" applyFont="1" applyBorder="1" applyAlignment="1">
      <alignment vertical="center"/>
    </xf>
    <xf numFmtId="0" fontId="19" fillId="0" borderId="75" xfId="0" applyFont="1" applyBorder="1" applyAlignment="1">
      <alignment horizontal="left" vertical="center"/>
    </xf>
    <xf numFmtId="10" fontId="19" fillId="0" borderId="78" xfId="3" applyNumberFormat="1" applyFont="1" applyBorder="1" applyAlignment="1">
      <alignment horizontal="center" vertical="center"/>
    </xf>
    <xf numFmtId="10" fontId="19" fillId="0" borderId="76" xfId="3" applyNumberFormat="1" applyFont="1" applyBorder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19" fillId="0" borderId="61" xfId="0" applyFont="1" applyBorder="1" applyAlignment="1">
      <alignment vertical="center"/>
    </xf>
    <xf numFmtId="44" fontId="18" fillId="0" borderId="79" xfId="0" applyNumberFormat="1" applyFont="1" applyBorder="1" applyAlignment="1">
      <alignment vertical="center"/>
    </xf>
    <xf numFmtId="0" fontId="19" fillId="0" borderId="80" xfId="0" applyFont="1" applyBorder="1" applyAlignment="1">
      <alignment horizontal="left" vertical="center"/>
    </xf>
    <xf numFmtId="10" fontId="19" fillId="0" borderId="83" xfId="0" applyNumberFormat="1" applyFont="1" applyBorder="1" applyAlignment="1">
      <alignment horizontal="center" vertical="center"/>
    </xf>
    <xf numFmtId="10" fontId="18" fillId="0" borderId="84" xfId="0" applyNumberFormat="1" applyFont="1" applyBorder="1" applyAlignment="1">
      <alignment horizontal="center" vertical="center"/>
    </xf>
    <xf numFmtId="0" fontId="18" fillId="0" borderId="84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44" fontId="19" fillId="0" borderId="19" xfId="0" applyNumberFormat="1" applyFont="1" applyBorder="1" applyAlignment="1">
      <alignment vertical="center"/>
    </xf>
    <xf numFmtId="0" fontId="19" fillId="0" borderId="43" xfId="0" applyFont="1" applyBorder="1"/>
    <xf numFmtId="0" fontId="18" fillId="0" borderId="42" xfId="0" applyFont="1" applyBorder="1"/>
    <xf numFmtId="0" fontId="18" fillId="0" borderId="44" xfId="0" applyFont="1" applyBorder="1"/>
    <xf numFmtId="17" fontId="19" fillId="6" borderId="16" xfId="0" applyNumberFormat="1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vertical="center"/>
    </xf>
    <xf numFmtId="164" fontId="8" fillId="0" borderId="56" xfId="0" applyNumberFormat="1" applyFont="1" applyBorder="1" applyAlignment="1">
      <alignment horizontal="center" vertical="center"/>
    </xf>
    <xf numFmtId="0" fontId="20" fillId="13" borderId="13" xfId="0" applyFont="1" applyFill="1" applyBorder="1" applyAlignment="1">
      <alignment horizontal="left" vertical="center"/>
    </xf>
    <xf numFmtId="0" fontId="20" fillId="13" borderId="13" xfId="0" applyFont="1" applyFill="1" applyBorder="1" applyAlignment="1">
      <alignment horizontal="center" vertical="center"/>
    </xf>
    <xf numFmtId="0" fontId="5" fillId="4" borderId="87" xfId="0" applyFont="1" applyFill="1" applyBorder="1" applyAlignment="1">
      <alignment horizontal="center" vertical="center"/>
    </xf>
    <xf numFmtId="0" fontId="5" fillId="4" borderId="88" xfId="0" applyFont="1" applyFill="1" applyBorder="1" applyAlignment="1">
      <alignment horizontal="left" vertical="center"/>
    </xf>
    <xf numFmtId="0" fontId="5" fillId="4" borderId="88" xfId="0" applyFont="1" applyFill="1" applyBorder="1"/>
    <xf numFmtId="2" fontId="5" fillId="4" borderId="88" xfId="0" applyNumberFormat="1" applyFont="1" applyFill="1" applyBorder="1" applyAlignment="1">
      <alignment horizontal="center"/>
    </xf>
    <xf numFmtId="44" fontId="5" fillId="4" borderId="88" xfId="2" applyFont="1" applyFill="1" applyBorder="1" applyAlignment="1">
      <alignment horizontal="center"/>
    </xf>
    <xf numFmtId="0" fontId="3" fillId="0" borderId="90" xfId="0" quotePrefix="1" applyFont="1" applyBorder="1" applyAlignment="1">
      <alignment horizontal="center" vertical="center"/>
    </xf>
    <xf numFmtId="0" fontId="3" fillId="0" borderId="91" xfId="0" applyFont="1" applyBorder="1" applyAlignment="1">
      <alignment horizontal="left" vertical="center"/>
    </xf>
    <xf numFmtId="0" fontId="3" fillId="0" borderId="91" xfId="0" applyFont="1" applyBorder="1" applyAlignment="1">
      <alignment horizontal="center"/>
    </xf>
    <xf numFmtId="44" fontId="3" fillId="0" borderId="91" xfId="2" applyFont="1" applyBorder="1"/>
    <xf numFmtId="44" fontId="6" fillId="0" borderId="91" xfId="2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1" xfId="0" applyFont="1" applyFill="1" applyBorder="1" applyAlignment="1">
      <alignment horizontal="left" vertical="center"/>
    </xf>
    <xf numFmtId="0" fontId="5" fillId="4" borderId="91" xfId="0" applyFont="1" applyFill="1" applyBorder="1"/>
    <xf numFmtId="2" fontId="7" fillId="4" borderId="91" xfId="0" applyNumberFormat="1" applyFont="1" applyFill="1" applyBorder="1" applyAlignment="1">
      <alignment horizontal="center"/>
    </xf>
    <xf numFmtId="2" fontId="5" fillId="4" borderId="91" xfId="0" applyNumberFormat="1" applyFont="1" applyFill="1" applyBorder="1" applyAlignment="1">
      <alignment horizontal="center"/>
    </xf>
    <xf numFmtId="44" fontId="5" fillId="4" borderId="91" xfId="2" applyFont="1" applyFill="1" applyBorder="1" applyAlignment="1">
      <alignment horizontal="center"/>
    </xf>
    <xf numFmtId="9" fontId="5" fillId="4" borderId="92" xfId="3" applyFont="1" applyFill="1" applyBorder="1" applyAlignment="1">
      <alignment horizontal="center"/>
    </xf>
    <xf numFmtId="0" fontId="3" fillId="0" borderId="93" xfId="0" quotePrefix="1" applyFont="1" applyBorder="1" applyAlignment="1">
      <alignment horizontal="center" vertical="center"/>
    </xf>
    <xf numFmtId="0" fontId="3" fillId="0" borderId="94" xfId="0" applyFont="1" applyBorder="1" applyAlignment="1">
      <alignment horizontal="left" vertical="center"/>
    </xf>
    <xf numFmtId="0" fontId="3" fillId="0" borderId="94" xfId="0" applyFont="1" applyBorder="1" applyAlignment="1">
      <alignment horizontal="center"/>
    </xf>
    <xf numFmtId="44" fontId="3" fillId="0" borderId="94" xfId="2" applyFont="1" applyBorder="1"/>
    <xf numFmtId="44" fontId="6" fillId="0" borderId="94" xfId="2" applyFont="1" applyBorder="1" applyAlignment="1">
      <alignment vertical="center"/>
    </xf>
    <xf numFmtId="10" fontId="5" fillId="4" borderId="89" xfId="3" applyNumberFormat="1" applyFont="1" applyFill="1" applyBorder="1" applyAlignment="1">
      <alignment horizontal="center"/>
    </xf>
    <xf numFmtId="10" fontId="3" fillId="0" borderId="92" xfId="3" applyNumberFormat="1" applyFont="1" applyBorder="1" applyAlignment="1">
      <alignment horizontal="center"/>
    </xf>
    <xf numFmtId="10" fontId="5" fillId="4" borderId="92" xfId="3" applyNumberFormat="1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right"/>
    </xf>
    <xf numFmtId="44" fontId="22" fillId="10" borderId="23" xfId="2" applyFont="1" applyFill="1" applyBorder="1" applyAlignment="1">
      <alignment horizontal="center" vertical="center"/>
    </xf>
    <xf numFmtId="10" fontId="22" fillId="10" borderId="22" xfId="3" applyNumberFormat="1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2" fontId="22" fillId="10" borderId="21" xfId="0" applyNumberFormat="1" applyFont="1" applyFill="1" applyBorder="1" applyAlignment="1">
      <alignment horizontal="center" vertical="center"/>
    </xf>
    <xf numFmtId="0" fontId="22" fillId="10" borderId="95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22" fillId="10" borderId="27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horizontal="center" vertical="center" wrapText="1"/>
    </xf>
    <xf numFmtId="2" fontId="6" fillId="0" borderId="91" xfId="0" applyNumberFormat="1" applyFont="1" applyBorder="1" applyAlignment="1">
      <alignment horizontal="center"/>
    </xf>
    <xf numFmtId="2" fontId="6" fillId="0" borderId="94" xfId="0" applyNumberFormat="1" applyFont="1" applyBorder="1" applyAlignment="1">
      <alignment horizontal="center"/>
    </xf>
    <xf numFmtId="0" fontId="7" fillId="0" borderId="87" xfId="0" applyFont="1" applyBorder="1" applyAlignment="1">
      <alignment horizontal="left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168" fontId="6" fillId="0" borderId="91" xfId="0" applyNumberFormat="1" applyFont="1" applyBorder="1" applyAlignment="1">
      <alignment horizontal="center" vertical="center" wrapText="1"/>
    </xf>
    <xf numFmtId="168" fontId="6" fillId="0" borderId="92" xfId="0" applyNumberFormat="1" applyFont="1" applyBorder="1" applyAlignment="1">
      <alignment horizontal="center" vertical="center" wrapText="1"/>
    </xf>
    <xf numFmtId="0" fontId="7" fillId="0" borderId="96" xfId="0" applyFont="1" applyBorder="1" applyAlignment="1">
      <alignment horizontal="left" vertical="center" wrapText="1"/>
    </xf>
    <xf numFmtId="0" fontId="7" fillId="0" borderId="99" xfId="0" applyFont="1" applyBorder="1" applyAlignment="1">
      <alignment horizontal="left" vertical="center" wrapText="1"/>
    </xf>
    <xf numFmtId="0" fontId="22" fillId="10" borderId="102" xfId="0" applyFont="1" applyFill="1" applyBorder="1" applyAlignment="1">
      <alignment horizontal="center" vertical="center" wrapText="1"/>
    </xf>
    <xf numFmtId="0" fontId="22" fillId="10" borderId="103" xfId="0" applyFont="1" applyFill="1" applyBorder="1" applyAlignment="1">
      <alignment horizontal="center" vertical="center" wrapText="1"/>
    </xf>
    <xf numFmtId="0" fontId="22" fillId="10" borderId="104" xfId="0" applyFont="1" applyFill="1" applyBorder="1" applyAlignment="1">
      <alignment horizontal="center" vertical="center" wrapText="1"/>
    </xf>
    <xf numFmtId="44" fontId="22" fillId="10" borderId="105" xfId="2" applyFont="1" applyFill="1" applyBorder="1" applyAlignment="1">
      <alignment horizontal="center" vertical="center"/>
    </xf>
    <xf numFmtId="10" fontId="22" fillId="10" borderId="106" xfId="3" applyNumberFormat="1" applyFont="1" applyFill="1" applyBorder="1" applyAlignment="1">
      <alignment horizontal="center" vertical="center"/>
    </xf>
    <xf numFmtId="0" fontId="22" fillId="10" borderId="107" xfId="0" applyFont="1" applyFill="1" applyBorder="1" applyAlignment="1">
      <alignment horizontal="center" vertical="center"/>
    </xf>
    <xf numFmtId="0" fontId="22" fillId="10" borderId="108" xfId="0" applyFont="1" applyFill="1" applyBorder="1" applyAlignment="1">
      <alignment horizontal="center" vertical="center"/>
    </xf>
    <xf numFmtId="0" fontId="8" fillId="0" borderId="0" xfId="0" applyFont="1"/>
    <xf numFmtId="1" fontId="32" fillId="2" borderId="30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3" fillId="0" borderId="30" xfId="0" applyFont="1" applyBorder="1" applyAlignment="1">
      <alignment horizontal="justify" vertical="center"/>
    </xf>
    <xf numFmtId="0" fontId="33" fillId="0" borderId="36" xfId="0" applyFont="1" applyBorder="1" applyAlignment="1">
      <alignment horizontal="justify" vertical="center"/>
    </xf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6" xfId="0" applyFont="1" applyBorder="1"/>
    <xf numFmtId="0" fontId="5" fillId="2" borderId="3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8" fillId="0" borderId="4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5" xfId="0" applyFont="1" applyBorder="1"/>
    <xf numFmtId="0" fontId="3" fillId="0" borderId="17" xfId="0" applyFont="1" applyBorder="1"/>
    <xf numFmtId="0" fontId="5" fillId="0" borderId="18" xfId="0" applyFont="1" applyBorder="1" applyAlignment="1">
      <alignment horizontal="right"/>
    </xf>
    <xf numFmtId="0" fontId="3" fillId="0" borderId="91" xfId="0" applyFont="1" applyBorder="1" applyAlignment="1">
      <alignment horizontal="left" vertical="center" wrapText="1"/>
    </xf>
    <xf numFmtId="17" fontId="3" fillId="0" borderId="46" xfId="0" applyNumberFormat="1" applyFont="1" applyBorder="1" applyAlignment="1">
      <alignment horizontal="center"/>
    </xf>
    <xf numFmtId="0" fontId="22" fillId="10" borderId="110" xfId="0" applyFont="1" applyFill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168" fontId="6" fillId="0" borderId="111" xfId="0" applyNumberFormat="1" applyFont="1" applyBorder="1" applyAlignment="1">
      <alignment horizontal="center" vertical="center" wrapText="1"/>
    </xf>
    <xf numFmtId="168" fontId="6" fillId="0" borderId="112" xfId="0" applyNumberFormat="1" applyFont="1" applyBorder="1" applyAlignment="1">
      <alignment horizontal="center" vertical="center" wrapText="1"/>
    </xf>
    <xf numFmtId="44" fontId="13" fillId="0" borderId="0" xfId="2" applyFont="1" applyAlignment="1">
      <alignment vertical="center"/>
    </xf>
    <xf numFmtId="0" fontId="34" fillId="0" borderId="0" xfId="0" applyFont="1"/>
    <xf numFmtId="44" fontId="13" fillId="0" borderId="0" xfId="0" applyNumberFormat="1" applyFont="1" applyAlignment="1">
      <alignment vertical="center"/>
    </xf>
    <xf numFmtId="44" fontId="3" fillId="0" borderId="91" xfId="2" applyFont="1" applyFill="1" applyBorder="1" applyAlignment="1">
      <alignment horizontal="center" vertical="center"/>
    </xf>
    <xf numFmtId="10" fontId="3" fillId="0" borderId="92" xfId="3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7" fillId="0" borderId="116" xfId="0" applyFont="1" applyBorder="1" applyAlignment="1">
      <alignment horizontal="left" vertical="center" wrapText="1"/>
    </xf>
    <xf numFmtId="0" fontId="7" fillId="0" borderId="117" xfId="0" applyFont="1" applyBorder="1" applyAlignment="1">
      <alignment horizontal="left" vertical="center" wrapText="1"/>
    </xf>
    <xf numFmtId="0" fontId="8" fillId="0" borderId="16" xfId="0" applyFont="1" applyBorder="1"/>
    <xf numFmtId="0" fontId="5" fillId="0" borderId="0" xfId="0" applyFont="1" applyAlignment="1">
      <alignment horizontal="right"/>
    </xf>
    <xf numFmtId="1" fontId="32" fillId="2" borderId="109" xfId="0" applyNumberFormat="1" applyFont="1" applyFill="1" applyBorder="1" applyAlignment="1">
      <alignment horizontal="center"/>
    </xf>
    <xf numFmtId="0" fontId="3" fillId="0" borderId="109" xfId="0" applyFont="1" applyBorder="1"/>
    <xf numFmtId="0" fontId="3" fillId="0" borderId="109" xfId="0" applyFont="1" applyBorder="1" applyAlignment="1">
      <alignment vertical="center"/>
    </xf>
    <xf numFmtId="1" fontId="32" fillId="2" borderId="85" xfId="0" applyNumberFormat="1" applyFont="1" applyFill="1" applyBorder="1" applyAlignment="1">
      <alignment horizontal="center"/>
    </xf>
    <xf numFmtId="0" fontId="3" fillId="0" borderId="85" xfId="0" applyFont="1" applyBorder="1"/>
    <xf numFmtId="0" fontId="3" fillId="0" borderId="85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11" borderId="15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9" fillId="11" borderId="16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left" vertical="center" wrapText="1"/>
    </xf>
    <xf numFmtId="0" fontId="30" fillId="11" borderId="5" xfId="0" applyFont="1" applyFill="1" applyBorder="1" applyAlignment="1">
      <alignment horizontal="left" vertical="center" wrapText="1"/>
    </xf>
    <xf numFmtId="0" fontId="30" fillId="11" borderId="6" xfId="0" applyFont="1" applyFill="1" applyBorder="1" applyAlignment="1">
      <alignment horizontal="left" vertical="center" wrapText="1"/>
    </xf>
    <xf numFmtId="0" fontId="30" fillId="11" borderId="7" xfId="0" applyFont="1" applyFill="1" applyBorder="1" applyAlignment="1">
      <alignment horizontal="left" vertical="center" wrapText="1"/>
    </xf>
    <xf numFmtId="0" fontId="30" fillId="11" borderId="3" xfId="0" applyFont="1" applyFill="1" applyBorder="1" applyAlignment="1">
      <alignment horizontal="left" vertical="center" wrapText="1"/>
    </xf>
    <xf numFmtId="0" fontId="30" fillId="11" borderId="8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165" fontId="7" fillId="0" borderId="100" xfId="0" applyNumberFormat="1" applyFont="1" applyBorder="1" applyAlignment="1">
      <alignment horizontal="left" vertical="center" wrapText="1"/>
    </xf>
    <xf numFmtId="165" fontId="7" fillId="0" borderId="101" xfId="0" applyNumberFormat="1" applyFont="1" applyBorder="1" applyAlignment="1">
      <alignment horizontal="left" vertical="center" wrapText="1"/>
    </xf>
    <xf numFmtId="10" fontId="6" fillId="0" borderId="97" xfId="0" applyNumberFormat="1" applyFont="1" applyBorder="1" applyAlignment="1">
      <alignment horizontal="left" vertical="center" wrapText="1"/>
    </xf>
    <xf numFmtId="10" fontId="6" fillId="0" borderId="98" xfId="0" applyNumberFormat="1" applyFont="1" applyBorder="1" applyAlignment="1">
      <alignment horizontal="left" vertical="center" wrapText="1"/>
    </xf>
    <xf numFmtId="17" fontId="6" fillId="0" borderId="97" xfId="0" applyNumberFormat="1" applyFont="1" applyBorder="1" applyAlignment="1">
      <alignment horizontal="left" vertical="center" wrapText="1"/>
    </xf>
    <xf numFmtId="17" fontId="6" fillId="0" borderId="98" xfId="0" applyNumberFormat="1" applyFont="1" applyBorder="1" applyAlignment="1">
      <alignment horizontal="left" vertical="center" wrapText="1"/>
    </xf>
    <xf numFmtId="0" fontId="6" fillId="0" borderId="113" xfId="0" applyFont="1" applyBorder="1" applyAlignment="1">
      <alignment horizontal="left" vertical="center" wrapText="1"/>
    </xf>
    <xf numFmtId="0" fontId="6" fillId="0" borderId="114" xfId="0" applyFont="1" applyBorder="1" applyAlignment="1">
      <alignment horizontal="left" vertical="center" wrapText="1"/>
    </xf>
    <xf numFmtId="0" fontId="29" fillId="11" borderId="13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168" fontId="6" fillId="0" borderId="115" xfId="0" applyNumberFormat="1" applyFont="1" applyBorder="1" applyAlignment="1">
      <alignment horizontal="center" vertical="center" wrapText="1"/>
    </xf>
    <xf numFmtId="168" fontId="6" fillId="0" borderId="98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44" fontId="3" fillId="8" borderId="0" xfId="0" applyNumberFormat="1" applyFont="1" applyFill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4" fontId="3" fillId="17" borderId="85" xfId="2" applyFont="1" applyFill="1" applyBorder="1" applyAlignment="1">
      <alignment horizontal="left" vertical="center" indent="20"/>
    </xf>
    <xf numFmtId="44" fontId="3" fillId="17" borderId="61" xfId="2" applyFont="1" applyFill="1" applyBorder="1" applyAlignment="1">
      <alignment horizontal="left" vertical="center" indent="20"/>
    </xf>
    <xf numFmtId="44" fontId="3" fillId="17" borderId="109" xfId="2" applyFont="1" applyFill="1" applyBorder="1" applyAlignment="1">
      <alignment horizontal="left" vertical="center" indent="20"/>
    </xf>
    <xf numFmtId="44" fontId="3" fillId="18" borderId="85" xfId="2" applyFont="1" applyFill="1" applyBorder="1" applyAlignment="1">
      <alignment horizontal="left" vertical="center" indent="10"/>
    </xf>
    <xf numFmtId="44" fontId="3" fillId="18" borderId="61" xfId="2" applyFont="1" applyFill="1" applyBorder="1" applyAlignment="1">
      <alignment horizontal="left" vertical="center" indent="10"/>
    </xf>
    <xf numFmtId="44" fontId="3" fillId="20" borderId="0" xfId="2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/>
    </xf>
    <xf numFmtId="0" fontId="8" fillId="21" borderId="35" xfId="0" applyFont="1" applyFill="1" applyBorder="1" applyAlignment="1">
      <alignment horizontal="center"/>
    </xf>
    <xf numFmtId="0" fontId="8" fillId="21" borderId="119" xfId="0" applyFont="1" applyFill="1" applyBorder="1" applyAlignment="1">
      <alignment horizontal="center"/>
    </xf>
    <xf numFmtId="0" fontId="8" fillId="21" borderId="118" xfId="0" applyFont="1" applyFill="1" applyBorder="1" applyAlignment="1">
      <alignment horizontal="center"/>
    </xf>
    <xf numFmtId="44" fontId="3" fillId="5" borderId="85" xfId="2" applyFont="1" applyFill="1" applyBorder="1" applyAlignment="1">
      <alignment horizontal="left" vertical="center" indent="5"/>
    </xf>
    <xf numFmtId="44" fontId="3" fillId="5" borderId="61" xfId="2" applyFont="1" applyFill="1" applyBorder="1" applyAlignment="1">
      <alignment horizontal="left" vertical="center" indent="5"/>
    </xf>
    <xf numFmtId="44" fontId="3" fillId="5" borderId="109" xfId="2" applyFont="1" applyFill="1" applyBorder="1" applyAlignment="1">
      <alignment horizontal="left" vertical="center" indent="5"/>
    </xf>
    <xf numFmtId="0" fontId="8" fillId="16" borderId="35" xfId="0" applyFont="1" applyFill="1" applyBorder="1" applyAlignment="1">
      <alignment horizontal="center"/>
    </xf>
    <xf numFmtId="0" fontId="8" fillId="8" borderId="119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" fontId="3" fillId="0" borderId="3" xfId="0" applyNumberFormat="1" applyFont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 textRotation="90"/>
    </xf>
    <xf numFmtId="0" fontId="5" fillId="2" borderId="32" xfId="0" applyFont="1" applyFill="1" applyBorder="1" applyAlignment="1">
      <alignment horizontal="center" vertical="center" textRotation="90"/>
    </xf>
    <xf numFmtId="44" fontId="3" fillId="19" borderId="120" xfId="2" applyFont="1" applyFill="1" applyBorder="1" applyAlignment="1">
      <alignment horizontal="left" vertical="center" indent="20"/>
    </xf>
    <xf numFmtId="44" fontId="3" fillId="19" borderId="121" xfId="2" applyFont="1" applyFill="1" applyBorder="1" applyAlignment="1">
      <alignment horizontal="left" vertical="center" indent="20"/>
    </xf>
    <xf numFmtId="10" fontId="3" fillId="7" borderId="18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10" fontId="3" fillId="16" borderId="18" xfId="0" applyNumberFormat="1" applyFont="1" applyFill="1" applyBorder="1" applyAlignment="1">
      <alignment horizontal="center"/>
    </xf>
    <xf numFmtId="0" fontId="3" fillId="16" borderId="18" xfId="0" applyFont="1" applyFill="1" applyBorder="1" applyAlignment="1">
      <alignment horizontal="center"/>
    </xf>
    <xf numFmtId="10" fontId="3" fillId="7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44" fontId="3" fillId="7" borderId="5" xfId="0" applyNumberFormat="1" applyFont="1" applyFill="1" applyBorder="1" applyAlignment="1">
      <alignment horizontal="left" vertical="center" indent="20"/>
    </xf>
    <xf numFmtId="0" fontId="3" fillId="7" borderId="5" xfId="0" applyFont="1" applyFill="1" applyBorder="1" applyAlignment="1">
      <alignment horizontal="left" vertical="center" indent="20"/>
    </xf>
    <xf numFmtId="44" fontId="3" fillId="7" borderId="0" xfId="0" applyNumberFormat="1" applyFont="1" applyFill="1" applyAlignment="1">
      <alignment horizontal="left" indent="20"/>
    </xf>
    <xf numFmtId="0" fontId="3" fillId="7" borderId="0" xfId="0" applyFont="1" applyFill="1" applyAlignment="1">
      <alignment horizontal="left" indent="20"/>
    </xf>
    <xf numFmtId="44" fontId="3" fillId="16" borderId="5" xfId="0" applyNumberFormat="1" applyFont="1" applyFill="1" applyBorder="1" applyAlignment="1">
      <alignment horizontal="left" indent="20"/>
    </xf>
    <xf numFmtId="0" fontId="3" fillId="16" borderId="5" xfId="0" applyFont="1" applyFill="1" applyBorder="1" applyAlignment="1">
      <alignment horizontal="left" indent="20"/>
    </xf>
    <xf numFmtId="44" fontId="3" fillId="16" borderId="0" xfId="0" applyNumberFormat="1" applyFont="1" applyFill="1" applyAlignment="1">
      <alignment horizontal="left" indent="20"/>
    </xf>
    <xf numFmtId="0" fontId="3" fillId="16" borderId="0" xfId="0" applyFont="1" applyFill="1" applyAlignment="1">
      <alignment horizontal="left" indent="20"/>
    </xf>
    <xf numFmtId="10" fontId="3" fillId="16" borderId="0" xfId="0" applyNumberFormat="1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10" fontId="3" fillId="8" borderId="0" xfId="0" applyNumberFormat="1" applyFont="1" applyFill="1" applyAlignment="1">
      <alignment horizontal="center"/>
    </xf>
    <xf numFmtId="10" fontId="3" fillId="8" borderId="18" xfId="0" applyNumberFormat="1" applyFont="1" applyFill="1" applyBorder="1" applyAlignment="1">
      <alignment horizontal="center"/>
    </xf>
    <xf numFmtId="9" fontId="3" fillId="21" borderId="0" xfId="3" applyFont="1" applyFill="1" applyBorder="1" applyAlignment="1">
      <alignment horizontal="center"/>
    </xf>
    <xf numFmtId="9" fontId="3" fillId="21" borderId="16" xfId="3" applyFont="1" applyFill="1" applyBorder="1" applyAlignment="1">
      <alignment horizontal="center"/>
    </xf>
    <xf numFmtId="10" fontId="5" fillId="21" borderId="18" xfId="0" applyNumberFormat="1" applyFont="1" applyFill="1" applyBorder="1" applyAlignment="1">
      <alignment horizontal="center"/>
    </xf>
    <xf numFmtId="0" fontId="5" fillId="21" borderId="18" xfId="0" applyFont="1" applyFill="1" applyBorder="1" applyAlignment="1">
      <alignment horizontal="center"/>
    </xf>
    <xf numFmtId="0" fontId="5" fillId="21" borderId="19" xfId="0" applyFont="1" applyFill="1" applyBorder="1" applyAlignment="1">
      <alignment horizontal="center"/>
    </xf>
    <xf numFmtId="44" fontId="3" fillId="21" borderId="0" xfId="0" applyNumberFormat="1" applyFont="1" applyFill="1"/>
    <xf numFmtId="0" fontId="3" fillId="21" borderId="0" xfId="0" applyFont="1" applyFill="1"/>
    <xf numFmtId="0" fontId="3" fillId="21" borderId="16" xfId="0" applyFont="1" applyFill="1" applyBorder="1"/>
    <xf numFmtId="0" fontId="19" fillId="0" borderId="81" xfId="0" applyFont="1" applyBorder="1" applyAlignment="1">
      <alignment horizontal="left" vertical="center"/>
    </xf>
    <xf numFmtId="0" fontId="19" fillId="0" borderId="82" xfId="0" applyFont="1" applyBorder="1" applyAlignment="1">
      <alignment horizontal="left" vertical="center"/>
    </xf>
    <xf numFmtId="0" fontId="18" fillId="0" borderId="17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25" fillId="15" borderId="3" xfId="0" applyFont="1" applyFill="1" applyBorder="1" applyAlignment="1">
      <alignment horizontal="center" vertical="center" wrapText="1"/>
    </xf>
    <xf numFmtId="0" fontId="25" fillId="15" borderId="4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14" borderId="45" xfId="0" applyFont="1" applyFill="1" applyBorder="1" applyAlignment="1">
      <alignment horizontal="center" vertical="center" wrapText="1"/>
    </xf>
    <xf numFmtId="0" fontId="20" fillId="14" borderId="50" xfId="0" applyFont="1" applyFill="1" applyBorder="1" applyAlignment="1">
      <alignment horizontal="center" vertical="center" wrapText="1"/>
    </xf>
    <xf numFmtId="0" fontId="20" fillId="14" borderId="51" xfId="0" applyFont="1" applyFill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25" fillId="15" borderId="3" xfId="0" applyFont="1" applyFill="1" applyBorder="1" applyAlignment="1">
      <alignment horizontal="left" vertical="center" wrapText="1"/>
    </xf>
    <xf numFmtId="0" fontId="25" fillId="15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0" fillId="13" borderId="5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left" vertical="center" wrapText="1"/>
    </xf>
    <xf numFmtId="0" fontId="19" fillId="0" borderId="69" xfId="0" applyFont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0" fontId="19" fillId="0" borderId="77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5" borderId="5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4" fillId="0" borderId="42" xfId="0" applyFont="1" applyBorder="1" applyAlignment="1">
      <alignment horizontal="center" wrapText="1"/>
    </xf>
    <xf numFmtId="0" fontId="24" fillId="0" borderId="4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8" fillId="0" borderId="5" xfId="0" applyFont="1" applyBorder="1" applyAlignment="1">
      <alignment horizontal="justify" vertical="justify" wrapText="1"/>
    </xf>
    <xf numFmtId="0" fontId="8" fillId="0" borderId="14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8" fillId="0" borderId="46" xfId="0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7" fillId="12" borderId="4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6" xfId="0" applyFont="1" applyFill="1" applyBorder="1" applyAlignment="1">
      <alignment horizontal="center" vertical="center" wrapText="1"/>
    </xf>
    <xf numFmtId="0" fontId="7" fillId="9" borderId="48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47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3" fillId="0" borderId="43" xfId="0" quotePrefix="1" applyFont="1" applyBorder="1" applyAlignment="1">
      <alignment horizontal="justify" vertical="justify" wrapText="1"/>
    </xf>
    <xf numFmtId="0" fontId="3" fillId="0" borderId="42" xfId="0" quotePrefix="1" applyFont="1" applyBorder="1" applyAlignment="1">
      <alignment horizontal="justify" vertical="justify" wrapText="1"/>
    </xf>
    <xf numFmtId="0" fontId="3" fillId="0" borderId="44" xfId="0" quotePrefix="1" applyFont="1" applyBorder="1" applyAlignment="1">
      <alignment horizontal="justify" vertical="justify" wrapText="1"/>
    </xf>
    <xf numFmtId="49" fontId="16" fillId="10" borderId="26" xfId="0" applyNumberFormat="1" applyFont="1" applyFill="1" applyBorder="1" applyAlignment="1">
      <alignment horizontal="center" vertical="center" wrapText="1"/>
    </xf>
    <xf numFmtId="49" fontId="6" fillId="10" borderId="29" xfId="0" applyNumberFormat="1" applyFont="1" applyFill="1" applyBorder="1" applyAlignment="1">
      <alignment horizontal="center" vertical="center" wrapText="1"/>
    </xf>
    <xf numFmtId="49" fontId="6" fillId="10" borderId="37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3" fillId="0" borderId="39" xfId="0" applyNumberFormat="1" applyFont="1" applyBorder="1" applyAlignment="1">
      <alignment horizontal="justify" vertical="top" wrapText="1"/>
    </xf>
    <xf numFmtId="49" fontId="3" fillId="0" borderId="40" xfId="0" applyNumberFormat="1" applyFont="1" applyBorder="1" applyAlignment="1">
      <alignment horizontal="justify" vertical="top" wrapText="1"/>
    </xf>
    <xf numFmtId="49" fontId="3" fillId="0" borderId="41" xfId="0" applyNumberFormat="1" applyFont="1" applyBorder="1" applyAlignment="1">
      <alignment horizontal="justify" vertical="top" wrapText="1"/>
    </xf>
    <xf numFmtId="49" fontId="16" fillId="10" borderId="27" xfId="0" applyNumberFormat="1" applyFont="1" applyFill="1" applyBorder="1" applyAlignment="1">
      <alignment horizontal="center" vertical="center" wrapText="1"/>
    </xf>
    <xf numFmtId="49" fontId="6" fillId="10" borderId="30" xfId="0" applyNumberFormat="1" applyFont="1" applyFill="1" applyBorder="1" applyAlignment="1">
      <alignment horizontal="center" vertical="center" wrapText="1"/>
    </xf>
    <xf numFmtId="49" fontId="6" fillId="10" borderId="36" xfId="0" applyNumberFormat="1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</cellXfs>
  <cellStyles count="5">
    <cellStyle name="Moeda" xfId="2" builtinId="4"/>
    <cellStyle name="Neutro" xfId="4" builtinId="28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EAECAC"/>
      <color rgb="FF003770"/>
      <color rgb="FF003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28</xdr:row>
      <xdr:rowOff>228600</xdr:rowOff>
    </xdr:from>
    <xdr:to>
      <xdr:col>3</xdr:col>
      <xdr:colOff>3343814</xdr:colOff>
      <xdr:row>50</xdr:row>
      <xdr:rowOff>57368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DF71B2-0E64-2F93-28CD-0252C1A1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91225"/>
          <a:ext cx="9722389" cy="5273893"/>
        </a:xfrm>
        <a:prstGeom prst="rect">
          <a:avLst/>
        </a:prstGeom>
      </xdr:spPr>
    </xdr:pic>
    <xdr:clientData/>
  </xdr:twoCellAnchor>
  <xdr:twoCellAnchor editAs="oneCell">
    <xdr:from>
      <xdr:col>4</xdr:col>
      <xdr:colOff>292100</xdr:colOff>
      <xdr:row>28</xdr:row>
      <xdr:rowOff>222250</xdr:rowOff>
    </xdr:from>
    <xdr:to>
      <xdr:col>24</xdr:col>
      <xdr:colOff>197388</xdr:colOff>
      <xdr:row>52</xdr:row>
      <xdr:rowOff>25629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F001C8-6998-AFF9-94C3-B055CA00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1100" y="7286625"/>
          <a:ext cx="9595388" cy="55025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5</xdr:row>
      <xdr:rowOff>58020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BEECCF-6297-42BA-80F1-605A3E77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11756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1</xdr:row>
      <xdr:rowOff>6629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4B194F8-A266-4823-9173-88D2E111F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256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7</xdr:row>
      <xdr:rowOff>105608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2447B21-3FF4-461A-8915-638153F6B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18963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1</xdr:row>
      <xdr:rowOff>6629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93AEA9B-5298-4416-8AA2-D1F9E900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256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5</xdr:row>
      <xdr:rowOff>58020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353A394-2F14-48E1-B776-87FE057A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11756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1</xdr:row>
      <xdr:rowOff>6629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CE4FC29-26B5-4FC7-907A-B981526D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256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190499</xdr:rowOff>
    </xdr:from>
    <xdr:to>
      <xdr:col>3</xdr:col>
      <xdr:colOff>0</xdr:colOff>
      <xdr:row>7</xdr:row>
      <xdr:rowOff>105608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F56C990-8697-497A-8FB8-38C0E817A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1449"/>
          <a:ext cx="0" cy="1896309"/>
        </a:xfrm>
        <a:prstGeom prst="rect">
          <a:avLst/>
        </a:prstGeom>
      </xdr:spPr>
    </xdr:pic>
    <xdr:clientData/>
  </xdr:twoCellAnchor>
  <xdr:twoCellAnchor>
    <xdr:from>
      <xdr:col>6</xdr:col>
      <xdr:colOff>295276</xdr:colOff>
      <xdr:row>52</xdr:row>
      <xdr:rowOff>171450</xdr:rowOff>
    </xdr:from>
    <xdr:to>
      <xdr:col>8</xdr:col>
      <xdr:colOff>476250</xdr:colOff>
      <xdr:row>53</xdr:row>
      <xdr:rowOff>76200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4BCB9A67-2962-4515-AC63-BE84132DD1E8}"/>
            </a:ext>
          </a:extLst>
        </xdr:cNvPr>
        <xdr:cNvCxnSpPr/>
      </xdr:nvCxnSpPr>
      <xdr:spPr bwMode="auto">
        <a:xfrm flipH="1">
          <a:off x="12941300" y="12807950"/>
          <a:ext cx="0" cy="762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19051</xdr:colOff>
      <xdr:row>48</xdr:row>
      <xdr:rowOff>171450</xdr:rowOff>
    </xdr:from>
    <xdr:to>
      <xdr:col>10</xdr:col>
      <xdr:colOff>695325</xdr:colOff>
      <xdr:row>49</xdr:row>
      <xdr:rowOff>0</xdr:rowOff>
    </xdr:to>
    <xdr:cxnSp macro="">
      <xdr:nvCxnSpPr>
        <xdr:cNvPr id="13" name="Conector de Seta Reta 25">
          <a:extLst>
            <a:ext uri="{FF2B5EF4-FFF2-40B4-BE49-F238E27FC236}">
              <a16:creationId xmlns:a16="http://schemas.microsoft.com/office/drawing/2014/main" id="{408A8286-7260-4F72-8803-F939B39EED09}"/>
            </a:ext>
          </a:extLst>
        </xdr:cNvPr>
        <xdr:cNvCxnSpPr/>
      </xdr:nvCxnSpPr>
      <xdr:spPr bwMode="auto">
        <a:xfrm flipH="1">
          <a:off x="12941300" y="12147550"/>
          <a:ext cx="63817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</xdr:col>
      <xdr:colOff>130175</xdr:colOff>
      <xdr:row>1</xdr:row>
      <xdr:rowOff>19050</xdr:rowOff>
    </xdr:from>
    <xdr:to>
      <xdr:col>1</xdr:col>
      <xdr:colOff>726860</xdr:colOff>
      <xdr:row>1</xdr:row>
      <xdr:rowOff>619125</xdr:rowOff>
    </xdr:to>
    <xdr:pic>
      <xdr:nvPicPr>
        <xdr:cNvPr id="14" name="Imagem 13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8A65FAE7-36EC-4CFA-B678-2742EE1DD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90500"/>
          <a:ext cx="596685" cy="596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25400</xdr:rowOff>
    </xdr:from>
    <xdr:to>
      <xdr:col>1</xdr:col>
      <xdr:colOff>657011</xdr:colOff>
      <xdr:row>3</xdr:row>
      <xdr:rowOff>1</xdr:rowOff>
    </xdr:to>
    <xdr:pic>
      <xdr:nvPicPr>
        <xdr:cNvPr id="5" name="Imagem 4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805FFCD9-26A5-8506-DB3D-7B30C1BB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6" y="234950"/>
          <a:ext cx="593510" cy="609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1</xdr:row>
      <xdr:rowOff>28575</xdr:rowOff>
    </xdr:from>
    <xdr:to>
      <xdr:col>2</xdr:col>
      <xdr:colOff>104561</xdr:colOff>
      <xdr:row>4</xdr:row>
      <xdr:rowOff>1</xdr:rowOff>
    </xdr:to>
    <xdr:pic>
      <xdr:nvPicPr>
        <xdr:cNvPr id="2" name="Imagem 1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F1FAAF6E-BD9B-4C94-9084-B57A4FB59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225425"/>
          <a:ext cx="593510" cy="612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1</xdr:row>
      <xdr:rowOff>28575</xdr:rowOff>
    </xdr:from>
    <xdr:to>
      <xdr:col>2</xdr:col>
      <xdr:colOff>104561</xdr:colOff>
      <xdr:row>4</xdr:row>
      <xdr:rowOff>1</xdr:rowOff>
    </xdr:to>
    <xdr:pic>
      <xdr:nvPicPr>
        <xdr:cNvPr id="3" name="Imagem 2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4025E41C-DBC6-459A-A982-546221B04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219075"/>
          <a:ext cx="590335" cy="6096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220943</xdr:colOff>
      <xdr:row>1</xdr:row>
      <xdr:rowOff>8031</xdr:rowOff>
    </xdr:from>
    <xdr:to>
      <xdr:col>2</xdr:col>
      <xdr:colOff>381000</xdr:colOff>
      <xdr:row>3</xdr:row>
      <xdr:rowOff>179532</xdr:rowOff>
    </xdr:to>
    <xdr:pic>
      <xdr:nvPicPr>
        <xdr:cNvPr id="2" name="Imagem 1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241267F8-1A62-4C5B-8538-EA36B32E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84" y="164913"/>
          <a:ext cx="529851" cy="5525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152399</xdr:rowOff>
    </xdr:from>
    <xdr:to>
      <xdr:col>2</xdr:col>
      <xdr:colOff>123825</xdr:colOff>
      <xdr:row>1</xdr:row>
      <xdr:rowOff>601823</xdr:rowOff>
    </xdr:to>
    <xdr:pic>
      <xdr:nvPicPr>
        <xdr:cNvPr id="5" name="Imagem 4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ECF2272A-C80F-4980-9E0F-920D2DDE8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52399"/>
          <a:ext cx="609599" cy="620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152399</xdr:rowOff>
    </xdr:from>
    <xdr:to>
      <xdr:col>2</xdr:col>
      <xdr:colOff>123825</xdr:colOff>
      <xdr:row>1</xdr:row>
      <xdr:rowOff>601823</xdr:rowOff>
    </xdr:to>
    <xdr:pic>
      <xdr:nvPicPr>
        <xdr:cNvPr id="3" name="Imagem 2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E7C3922C-420C-40A4-BD96-A0E8739B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152399"/>
          <a:ext cx="612774" cy="620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152399</xdr:rowOff>
    </xdr:from>
    <xdr:to>
      <xdr:col>2</xdr:col>
      <xdr:colOff>123825</xdr:colOff>
      <xdr:row>1</xdr:row>
      <xdr:rowOff>601823</xdr:rowOff>
    </xdr:to>
    <xdr:pic>
      <xdr:nvPicPr>
        <xdr:cNvPr id="3" name="Imagem 2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CEDD1C69-5DAA-4AC0-9B01-9E59010C2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152399"/>
          <a:ext cx="609599" cy="617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152399</xdr:rowOff>
    </xdr:from>
    <xdr:to>
      <xdr:col>2</xdr:col>
      <xdr:colOff>123825</xdr:colOff>
      <xdr:row>1</xdr:row>
      <xdr:rowOff>601823</xdr:rowOff>
    </xdr:to>
    <xdr:pic>
      <xdr:nvPicPr>
        <xdr:cNvPr id="2" name="Imagem 1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90EABE18-CFE1-45B6-9474-40D0FC1B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152399"/>
          <a:ext cx="609599" cy="6176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152399</xdr:rowOff>
    </xdr:from>
    <xdr:to>
      <xdr:col>2</xdr:col>
      <xdr:colOff>123825</xdr:colOff>
      <xdr:row>1</xdr:row>
      <xdr:rowOff>601823</xdr:rowOff>
    </xdr:to>
    <xdr:pic>
      <xdr:nvPicPr>
        <xdr:cNvPr id="2" name="Imagem 1" descr="Desenho animado para crianças&#10;&#10;Descrição gerada automaticamente com confiança média">
          <a:extLst>
            <a:ext uri="{FF2B5EF4-FFF2-40B4-BE49-F238E27FC236}">
              <a16:creationId xmlns:a16="http://schemas.microsoft.com/office/drawing/2014/main" id="{383B565B-7D7C-4775-9B0E-476B6013F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152399"/>
          <a:ext cx="609599" cy="617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ila.prestes\Downloads\20250321_ORCAMENTO_SUPERVISAO_BR_010_MA%20(2).xlsx" TargetMode="External"/><Relationship Id="rId1" Type="http://schemas.openxmlformats.org/officeDocument/2006/relationships/externalLinkPath" Target="file:///C:\Users\keila.prestes\Downloads\20250321_ORCAMENTO_SUPERVISAO_BR_010_M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ÇÃO 11_2021"/>
      <sheetName val="Objeto"/>
      <sheetName val="Resumo do Orçamento"/>
      <sheetName val="Produtos"/>
      <sheetName val="CFF"/>
      <sheetName val="P1.1. Fixa"/>
      <sheetName val="P1.2.Vinc Frente Serviço"/>
      <sheetName val="P1.3. Vinc OAEs"/>
      <sheetName val="P1.4. Vinc Topog"/>
      <sheetName val="P2.1. Sup Amb"/>
      <sheetName val="P2.2. Consultoria Esp"/>
      <sheetName val="P2.3. Ensaios Especiais"/>
      <sheetName val="P2.4. RPFO"/>
      <sheetName val="BDI"/>
      <sheetName val="REF M.O"/>
      <sheetName val="REF VIAGENS"/>
      <sheetName val="REF C GERAIS"/>
      <sheetName val="PREMISSAS"/>
      <sheetName val="PRODUTIVIDADE"/>
      <sheetName val="CRON. OBRA - SEI 19558885"/>
    </sheetNames>
    <sheetDataSet>
      <sheetData sheetId="0"/>
      <sheetData sheetId="1">
        <row r="4">
          <cell r="B4" t="str">
            <v>OBJETO: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8">
          <cell r="D28">
            <v>1</v>
          </cell>
        </row>
      </sheetData>
      <sheetData sheetId="18"/>
      <sheetData sheetId="1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Desenho animado para crianças
Descrição gerada automaticamente com confiança média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D527-554A-49E1-939E-23FD6B43D8A9}">
  <dimension ref="B1:M64"/>
  <sheetViews>
    <sheetView showGridLines="0" view="pageBreakPreview" topLeftCell="A2" zoomScale="115" zoomScaleNormal="100" zoomScaleSheetLayoutView="115" workbookViewId="0">
      <selection activeCell="P15" sqref="P15"/>
    </sheetView>
  </sheetViews>
  <sheetFormatPr defaultColWidth="8" defaultRowHeight="13" x14ac:dyDescent="0.4"/>
  <cols>
    <col min="1" max="1" width="2.08203125" style="87" customWidth="1"/>
    <col min="2" max="2" width="42.08203125" style="90" customWidth="1"/>
    <col min="3" max="3" width="40" style="90" customWidth="1"/>
    <col min="4" max="4" width="44.08203125" style="87" customWidth="1"/>
    <col min="5" max="5" width="15.83203125" style="87" customWidth="1"/>
    <col min="6" max="6" width="24.25" style="87" hidden="1" customWidth="1"/>
    <col min="7" max="7" width="8.75" style="87" hidden="1" customWidth="1"/>
    <col min="8" max="8" width="24.25" style="87" hidden="1" customWidth="1"/>
    <col min="9" max="9" width="7.33203125" style="87" hidden="1" customWidth="1"/>
    <col min="10" max="10" width="8" style="87" hidden="1" customWidth="1"/>
    <col min="11" max="11" width="8.33203125" style="87" customWidth="1"/>
    <col min="12" max="16384" width="8" style="87"/>
  </cols>
  <sheetData>
    <row r="1" spans="2:5" ht="13.5" thickBot="1" x14ac:dyDescent="0.45"/>
    <row r="2" spans="2:5" ht="50.15" customHeight="1" x14ac:dyDescent="0.4">
      <c r="B2" s="273" t="s">
        <v>117</v>
      </c>
      <c r="C2" s="274"/>
      <c r="D2" s="275"/>
    </row>
    <row r="3" spans="2:5" ht="50.15" customHeight="1" x14ac:dyDescent="0.4">
      <c r="B3" s="285" t="s">
        <v>236</v>
      </c>
      <c r="C3" s="286"/>
      <c r="D3" s="287"/>
    </row>
    <row r="4" spans="2:5" ht="20.149999999999999" customHeight="1" x14ac:dyDescent="0.4">
      <c r="B4" s="276" t="s">
        <v>163</v>
      </c>
      <c r="C4" s="277"/>
      <c r="D4" s="278"/>
    </row>
    <row r="5" spans="2:5" ht="43.5" customHeight="1" x14ac:dyDescent="0.4">
      <c r="B5" s="114" t="s">
        <v>164</v>
      </c>
      <c r="C5" s="303" t="s">
        <v>126</v>
      </c>
      <c r="D5" s="304"/>
    </row>
    <row r="6" spans="2:5" ht="20.149999999999999" customHeight="1" x14ac:dyDescent="0.4">
      <c r="B6" s="214" t="s">
        <v>179</v>
      </c>
      <c r="C6" s="305" t="s">
        <v>181</v>
      </c>
      <c r="D6" s="306"/>
    </row>
    <row r="7" spans="2:5" ht="20.149999999999999" customHeight="1" x14ac:dyDescent="0.4">
      <c r="B7" s="215" t="s">
        <v>185</v>
      </c>
      <c r="C7" s="216" t="s">
        <v>192</v>
      </c>
      <c r="D7" s="217" t="s">
        <v>193</v>
      </c>
      <c r="E7" s="256"/>
    </row>
    <row r="8" spans="2:5" ht="20.149999999999999" customHeight="1" x14ac:dyDescent="0.2">
      <c r="B8" s="215" t="s">
        <v>190</v>
      </c>
      <c r="C8" s="218">
        <v>15</v>
      </c>
      <c r="D8" s="219">
        <v>15</v>
      </c>
      <c r="E8" s="257"/>
    </row>
    <row r="9" spans="2:5" ht="20.149999999999999" customHeight="1" x14ac:dyDescent="0.4">
      <c r="B9" s="215" t="s">
        <v>186</v>
      </c>
      <c r="C9" s="220">
        <v>809.32</v>
      </c>
      <c r="D9" s="221">
        <v>814.2</v>
      </c>
      <c r="E9" s="256"/>
    </row>
    <row r="10" spans="2:5" ht="20.149999999999999" customHeight="1" x14ac:dyDescent="0.4">
      <c r="B10" s="215" t="s">
        <v>187</v>
      </c>
      <c r="C10" s="220">
        <v>442.42</v>
      </c>
      <c r="D10" s="221">
        <v>445.22</v>
      </c>
      <c r="E10" s="258"/>
    </row>
    <row r="11" spans="2:5" ht="20.149999999999999" customHeight="1" x14ac:dyDescent="0.4">
      <c r="B11" s="215" t="s">
        <v>189</v>
      </c>
      <c r="C11" s="220">
        <v>180</v>
      </c>
      <c r="D11" s="221">
        <v>180</v>
      </c>
    </row>
    <row r="12" spans="2:5" ht="20.149999999999999" customHeight="1" x14ac:dyDescent="0.4">
      <c r="B12" s="215" t="s">
        <v>188</v>
      </c>
      <c r="C12" s="220">
        <f>C9+C10</f>
        <v>1251.74</v>
      </c>
      <c r="D12" s="221">
        <f>D9+D10</f>
        <v>1259.42</v>
      </c>
    </row>
    <row r="13" spans="2:5" ht="20.149999999999999" customHeight="1" x14ac:dyDescent="0.4">
      <c r="B13" s="263" t="s">
        <v>191</v>
      </c>
      <c r="C13" s="254">
        <f>C9-C11</f>
        <v>629.32000000000005</v>
      </c>
      <c r="D13" s="255">
        <f>D9-D11</f>
        <v>634.20000000000005</v>
      </c>
    </row>
    <row r="14" spans="2:5" ht="20.149999999999999" customHeight="1" x14ac:dyDescent="0.4">
      <c r="B14" s="215" t="s">
        <v>237</v>
      </c>
      <c r="C14" s="318">
        <f>C13+D13</f>
        <v>1263.52</v>
      </c>
      <c r="D14" s="319"/>
    </row>
    <row r="15" spans="2:5" ht="20.149999999999999" customHeight="1" x14ac:dyDescent="0.4">
      <c r="B15" s="264" t="s">
        <v>180</v>
      </c>
      <c r="C15" s="313">
        <v>100</v>
      </c>
      <c r="D15" s="314"/>
    </row>
    <row r="16" spans="2:5" ht="20.149999999999999" customHeight="1" x14ac:dyDescent="0.4">
      <c r="B16" s="222" t="s">
        <v>165</v>
      </c>
      <c r="C16" s="311">
        <v>45901</v>
      </c>
      <c r="D16" s="312"/>
    </row>
    <row r="17" spans="2:9" ht="20.149999999999999" customHeight="1" x14ac:dyDescent="0.4">
      <c r="B17" s="222" t="s">
        <v>166</v>
      </c>
      <c r="C17" s="309">
        <f>BDI!E17</f>
        <v>0.17650000000000002</v>
      </c>
      <c r="D17" s="310"/>
    </row>
    <row r="18" spans="2:9" ht="20.149999999999999" customHeight="1" thickBot="1" x14ac:dyDescent="0.45">
      <c r="B18" s="223" t="s">
        <v>167</v>
      </c>
      <c r="C18" s="307">
        <f>Produtos!H79</f>
        <v>123204.06826</v>
      </c>
      <c r="D18" s="308"/>
      <c r="E18" s="92"/>
    </row>
    <row r="19" spans="2:9" ht="13.5" customHeight="1" thickBot="1" x14ac:dyDescent="0.45">
      <c r="B19" s="93"/>
      <c r="C19" s="93"/>
      <c r="D19" s="93"/>
    </row>
    <row r="20" spans="2:9" ht="20.149999999999999" customHeight="1" x14ac:dyDescent="0.4">
      <c r="B20" s="93"/>
      <c r="C20" s="93"/>
      <c r="D20" s="93"/>
      <c r="F20" s="279" t="s">
        <v>168</v>
      </c>
      <c r="G20" s="280"/>
      <c r="H20" s="280"/>
      <c r="I20" s="281"/>
    </row>
    <row r="21" spans="2:9" ht="20.149999999999999" customHeight="1" x14ac:dyDescent="0.4">
      <c r="F21" s="94" t="s">
        <v>169</v>
      </c>
      <c r="G21" s="95">
        <v>0</v>
      </c>
      <c r="H21" s="95" t="s">
        <v>170</v>
      </c>
      <c r="I21" s="96">
        <v>15</v>
      </c>
    </row>
    <row r="22" spans="2:9" ht="15" customHeight="1" x14ac:dyDescent="0.4">
      <c r="F22" s="94" t="s">
        <v>171</v>
      </c>
      <c r="G22" s="97">
        <v>15</v>
      </c>
      <c r="H22" s="98" t="s">
        <v>170</v>
      </c>
      <c r="I22" s="96">
        <v>30</v>
      </c>
    </row>
    <row r="23" spans="2:9" ht="20.149999999999999" customHeight="1" thickBot="1" x14ac:dyDescent="0.45">
      <c r="F23" s="99" t="s">
        <v>172</v>
      </c>
      <c r="G23" s="100"/>
      <c r="H23" s="101" t="s">
        <v>173</v>
      </c>
      <c r="I23" s="102">
        <v>30</v>
      </c>
    </row>
    <row r="24" spans="2:9" ht="20.149999999999999" customHeight="1" x14ac:dyDescent="0.4">
      <c r="F24" s="279" t="s">
        <v>174</v>
      </c>
      <c r="G24" s="280"/>
      <c r="H24" s="280"/>
      <c r="I24" s="281"/>
    </row>
    <row r="25" spans="2:9" ht="20.149999999999999" customHeight="1" x14ac:dyDescent="0.4">
      <c r="F25" s="94" t="s">
        <v>169</v>
      </c>
      <c r="G25" s="98">
        <v>0</v>
      </c>
      <c r="H25" s="98" t="s">
        <v>170</v>
      </c>
      <c r="I25" s="96">
        <v>20</v>
      </c>
    </row>
    <row r="26" spans="2:9" ht="20.149999999999999" customHeight="1" x14ac:dyDescent="0.4">
      <c r="F26" s="94" t="s">
        <v>171</v>
      </c>
      <c r="G26" s="97">
        <v>20</v>
      </c>
      <c r="H26" s="98" t="s">
        <v>170</v>
      </c>
      <c r="I26" s="96">
        <v>40</v>
      </c>
    </row>
    <row r="27" spans="2:9" ht="20.149999999999999" customHeight="1" x14ac:dyDescent="0.4">
      <c r="F27" s="103" t="s">
        <v>172</v>
      </c>
      <c r="G27" s="104">
        <v>0</v>
      </c>
      <c r="H27" s="105" t="s">
        <v>173</v>
      </c>
      <c r="I27" s="106">
        <v>40</v>
      </c>
    </row>
    <row r="28" spans="2:9" ht="20.149999999999999" customHeight="1" x14ac:dyDescent="0.4">
      <c r="F28" s="282" t="s">
        <v>175</v>
      </c>
      <c r="G28" s="283"/>
      <c r="H28" s="283"/>
      <c r="I28" s="284"/>
    </row>
    <row r="29" spans="2:9" ht="20.149999999999999" customHeight="1" x14ac:dyDescent="0.4">
      <c r="F29" s="94" t="s">
        <v>169</v>
      </c>
      <c r="G29" s="98">
        <v>0</v>
      </c>
      <c r="H29" s="98" t="s">
        <v>170</v>
      </c>
      <c r="I29" s="107">
        <v>150</v>
      </c>
    </row>
    <row r="30" spans="2:9" ht="20.149999999999999" customHeight="1" x14ac:dyDescent="0.4">
      <c r="F30" s="94" t="s">
        <v>171</v>
      </c>
      <c r="G30" s="108">
        <v>150</v>
      </c>
      <c r="H30" s="98" t="s">
        <v>170</v>
      </c>
      <c r="I30" s="107">
        <v>300</v>
      </c>
    </row>
    <row r="31" spans="2:9" ht="22.5" customHeight="1" x14ac:dyDescent="0.4">
      <c r="F31" s="103" t="s">
        <v>172</v>
      </c>
      <c r="G31" s="109">
        <v>0</v>
      </c>
      <c r="H31" s="105" t="s">
        <v>173</v>
      </c>
      <c r="I31" s="110">
        <v>300</v>
      </c>
    </row>
    <row r="32" spans="2:9" ht="20.149999999999999" customHeight="1" x14ac:dyDescent="0.4">
      <c r="F32" s="315" t="s">
        <v>176</v>
      </c>
      <c r="G32" s="316"/>
      <c r="H32" s="316"/>
      <c r="I32" s="317"/>
    </row>
    <row r="33" spans="6:9" ht="20.149999999999999" customHeight="1" x14ac:dyDescent="0.4">
      <c r="F33" s="94" t="s">
        <v>169</v>
      </c>
      <c r="G33" s="98">
        <v>0</v>
      </c>
      <c r="H33" s="98" t="s">
        <v>170</v>
      </c>
      <c r="I33" s="107">
        <v>200</v>
      </c>
    </row>
    <row r="34" spans="6:9" ht="20.149999999999999" customHeight="1" x14ac:dyDescent="0.4">
      <c r="F34" s="94" t="s">
        <v>171</v>
      </c>
      <c r="G34" s="108">
        <v>200</v>
      </c>
      <c r="H34" s="98" t="s">
        <v>170</v>
      </c>
      <c r="I34" s="107">
        <v>400</v>
      </c>
    </row>
    <row r="35" spans="6:9" ht="20.149999999999999" customHeight="1" thickBot="1" x14ac:dyDescent="0.45">
      <c r="F35" s="99" t="s">
        <v>172</v>
      </c>
      <c r="G35" s="111">
        <v>0</v>
      </c>
      <c r="H35" s="101" t="s">
        <v>173</v>
      </c>
      <c r="I35" s="112">
        <v>400</v>
      </c>
    </row>
    <row r="36" spans="6:9" ht="20.149999999999999" customHeight="1" x14ac:dyDescent="0.4"/>
    <row r="37" spans="6:9" ht="20.149999999999999" customHeight="1" x14ac:dyDescent="0.4"/>
    <row r="38" spans="6:9" ht="20.149999999999999" customHeight="1" x14ac:dyDescent="0.4"/>
    <row r="39" spans="6:9" ht="20.149999999999999" customHeight="1" x14ac:dyDescent="0.4"/>
    <row r="40" spans="6:9" ht="20.149999999999999" customHeight="1" x14ac:dyDescent="0.4"/>
    <row r="41" spans="6:9" ht="25.5" customHeight="1" x14ac:dyDescent="0.4"/>
    <row r="42" spans="6:9" ht="25.5" customHeight="1" x14ac:dyDescent="0.4"/>
    <row r="43" spans="6:9" ht="25.5" customHeight="1" x14ac:dyDescent="0.4"/>
    <row r="45" spans="6:9" ht="13.5" thickBot="1" x14ac:dyDescent="0.45"/>
    <row r="46" spans="6:9" ht="15" customHeight="1" x14ac:dyDescent="0.4">
      <c r="F46" s="288" t="s">
        <v>177</v>
      </c>
      <c r="G46" s="289"/>
      <c r="H46" s="289"/>
      <c r="I46" s="290"/>
    </row>
    <row r="47" spans="6:9" ht="20.149999999999999" customHeight="1" x14ac:dyDescent="0.4">
      <c r="F47" s="291"/>
      <c r="G47" s="292"/>
      <c r="H47" s="292"/>
      <c r="I47" s="293"/>
    </row>
    <row r="48" spans="6:9" ht="20.149999999999999" customHeight="1" thickBot="1" x14ac:dyDescent="0.45">
      <c r="F48" s="294"/>
      <c r="G48" s="295"/>
      <c r="H48" s="295"/>
      <c r="I48" s="296"/>
    </row>
    <row r="63" spans="10:13" ht="15" hidden="1" customHeight="1" x14ac:dyDescent="0.4">
      <c r="J63" s="297" t="s">
        <v>178</v>
      </c>
      <c r="K63" s="298"/>
      <c r="L63" s="298"/>
      <c r="M63" s="299"/>
    </row>
    <row r="64" spans="10:13" ht="15" hidden="1" customHeight="1" x14ac:dyDescent="0.4">
      <c r="J64" s="300"/>
      <c r="K64" s="301"/>
      <c r="L64" s="301"/>
      <c r="M64" s="302"/>
    </row>
  </sheetData>
  <mergeCells count="16">
    <mergeCell ref="F46:I48"/>
    <mergeCell ref="J63:M64"/>
    <mergeCell ref="C5:D5"/>
    <mergeCell ref="C6:D6"/>
    <mergeCell ref="C18:D18"/>
    <mergeCell ref="C17:D17"/>
    <mergeCell ref="C16:D16"/>
    <mergeCell ref="C15:D15"/>
    <mergeCell ref="F32:I32"/>
    <mergeCell ref="C14:D14"/>
    <mergeCell ref="B2:D2"/>
    <mergeCell ref="B4:D4"/>
    <mergeCell ref="F20:I20"/>
    <mergeCell ref="F24:I24"/>
    <mergeCell ref="F28:I28"/>
    <mergeCell ref="B3:D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D472-D2EA-42F3-812A-21D55C93FBEA}">
  <dimension ref="B1:L72"/>
  <sheetViews>
    <sheetView showGridLines="0" tabSelected="1" view="pageBreakPreview" zoomScaleNormal="100" zoomScaleSheetLayoutView="100" workbookViewId="0">
      <selection activeCell="G18" sqref="G18"/>
    </sheetView>
  </sheetViews>
  <sheetFormatPr defaultColWidth="11" defaultRowHeight="16" x14ac:dyDescent="0.4"/>
  <cols>
    <col min="1" max="1" width="2.83203125" customWidth="1"/>
    <col min="2" max="3" width="7.33203125" customWidth="1"/>
    <col min="4" max="4" width="37.25" customWidth="1"/>
    <col min="5" max="5" width="19.83203125" customWidth="1"/>
    <col min="6" max="6" width="20.83203125" bestFit="1" customWidth="1"/>
    <col min="7" max="8" width="17.33203125" customWidth="1"/>
    <col min="9" max="9" width="19.58203125" bestFit="1" customWidth="1"/>
    <col min="10" max="10" width="18.08203125" customWidth="1"/>
    <col min="12" max="12" width="10.08203125" bestFit="1" customWidth="1"/>
    <col min="13" max="13" width="5.25" customWidth="1"/>
  </cols>
  <sheetData>
    <row r="1" spans="2:12" ht="16.5" thickBot="1" x14ac:dyDescent="0.45">
      <c r="K1" s="38"/>
    </row>
    <row r="2" spans="2:12" ht="22" customHeight="1" x14ac:dyDescent="0.4">
      <c r="B2" s="75"/>
      <c r="C2" s="429" t="e" vm="1">
        <v>#VALUE!</v>
      </c>
      <c r="D2" s="431" t="s">
        <v>117</v>
      </c>
      <c r="E2" s="432"/>
      <c r="F2" s="75"/>
      <c r="G2" s="75"/>
      <c r="H2" s="75"/>
      <c r="I2" s="75"/>
      <c r="J2" s="75"/>
      <c r="K2" s="75"/>
    </row>
    <row r="3" spans="2:12" ht="22" customHeight="1" x14ac:dyDescent="0.4">
      <c r="B3" s="75"/>
      <c r="C3" s="430"/>
      <c r="D3" s="433"/>
      <c r="E3" s="434"/>
      <c r="F3" s="75"/>
      <c r="G3" s="75"/>
      <c r="H3" s="75"/>
      <c r="I3" s="75"/>
      <c r="J3" s="75"/>
      <c r="K3" s="75"/>
    </row>
    <row r="4" spans="2:12" ht="20.149999999999999" customHeight="1" x14ac:dyDescent="0.4">
      <c r="B4" s="75"/>
      <c r="C4" s="435" t="s">
        <v>118</v>
      </c>
      <c r="D4" s="437" t="s">
        <v>126</v>
      </c>
      <c r="E4" s="438"/>
      <c r="F4" s="75"/>
      <c r="G4" s="75"/>
      <c r="H4" s="75"/>
      <c r="I4" s="75"/>
      <c r="J4" s="75"/>
      <c r="K4" s="75"/>
    </row>
    <row r="5" spans="2:12" ht="20.149999999999999" customHeight="1" x14ac:dyDescent="0.4">
      <c r="B5" s="39"/>
      <c r="C5" s="436"/>
      <c r="D5" s="439"/>
      <c r="E5" s="440"/>
      <c r="F5" s="39"/>
      <c r="G5" s="412"/>
      <c r="H5" s="412"/>
      <c r="I5" s="412"/>
      <c r="J5" s="412"/>
      <c r="K5" s="39"/>
    </row>
    <row r="6" spans="2:12" ht="25" customHeight="1" x14ac:dyDescent="0.4">
      <c r="B6" s="40"/>
      <c r="C6" s="444" t="s">
        <v>130</v>
      </c>
      <c r="D6" s="445"/>
      <c r="E6" s="446"/>
      <c r="F6" s="40"/>
      <c r="G6" s="40"/>
      <c r="H6" s="40"/>
      <c r="I6" s="40"/>
      <c r="J6" s="40"/>
      <c r="K6" s="40"/>
      <c r="L6" s="4"/>
    </row>
    <row r="7" spans="2:12" ht="25" customHeight="1" x14ac:dyDescent="0.4">
      <c r="B7" s="41"/>
      <c r="C7" s="447" t="s">
        <v>134</v>
      </c>
      <c r="D7" s="448"/>
      <c r="E7" s="449"/>
      <c r="F7" s="44"/>
      <c r="G7" s="44"/>
      <c r="H7" s="44"/>
      <c r="I7" s="45"/>
      <c r="J7" s="44"/>
      <c r="K7" s="46"/>
    </row>
    <row r="8" spans="2:12" ht="25" customHeight="1" x14ac:dyDescent="0.4">
      <c r="B8" s="47"/>
      <c r="C8" s="61" t="s">
        <v>132</v>
      </c>
      <c r="D8" s="73" t="s">
        <v>81</v>
      </c>
      <c r="E8" s="62" t="s">
        <v>2</v>
      </c>
      <c r="F8" s="49"/>
      <c r="G8" s="49"/>
      <c r="H8" s="49"/>
      <c r="I8" s="49"/>
      <c r="J8" s="49"/>
      <c r="K8" s="50"/>
    </row>
    <row r="9" spans="2:12" ht="25" customHeight="1" x14ac:dyDescent="0.4">
      <c r="B9" s="47"/>
      <c r="C9" s="61" t="s">
        <v>83</v>
      </c>
      <c r="D9" s="65" t="s">
        <v>131</v>
      </c>
      <c r="E9" s="64">
        <v>0.03</v>
      </c>
      <c r="F9" s="49"/>
      <c r="G9" s="71"/>
      <c r="H9" s="49"/>
      <c r="I9" s="71"/>
      <c r="J9" s="49"/>
      <c r="K9" s="50"/>
    </row>
    <row r="10" spans="2:12" ht="25" customHeight="1" x14ac:dyDescent="0.4">
      <c r="B10" s="37"/>
      <c r="C10" s="61" t="s">
        <v>135</v>
      </c>
      <c r="D10" s="65" t="s">
        <v>142</v>
      </c>
      <c r="E10" s="68">
        <v>0.04</v>
      </c>
      <c r="F10" s="49"/>
      <c r="G10" s="71"/>
      <c r="H10" s="49"/>
      <c r="I10" s="71"/>
      <c r="J10" s="49"/>
      <c r="K10" s="50"/>
    </row>
    <row r="11" spans="2:12" ht="25" customHeight="1" x14ac:dyDescent="0.4">
      <c r="B11" s="37"/>
      <c r="C11" s="59" t="s">
        <v>136</v>
      </c>
      <c r="D11" s="65" t="s">
        <v>144</v>
      </c>
      <c r="E11" s="64">
        <f>SUBTOTAL(9,E12:E14)</f>
        <v>8.6499999999999994E-2</v>
      </c>
      <c r="F11" s="49"/>
      <c r="G11" s="71"/>
      <c r="H11" s="49"/>
      <c r="I11" s="72"/>
      <c r="J11" s="49"/>
      <c r="K11" s="50"/>
    </row>
    <row r="12" spans="2:12" ht="25" customHeight="1" x14ac:dyDescent="0.4">
      <c r="B12" s="37"/>
      <c r="C12" s="60" t="s">
        <v>137</v>
      </c>
      <c r="D12" s="63" t="s">
        <v>127</v>
      </c>
      <c r="E12" s="67">
        <v>6.4999999999999997E-3</v>
      </c>
      <c r="F12" s="69"/>
      <c r="G12" s="71"/>
      <c r="H12" s="49"/>
      <c r="I12" s="71"/>
      <c r="J12" s="49"/>
      <c r="K12" s="50"/>
    </row>
    <row r="13" spans="2:12" ht="25" customHeight="1" x14ac:dyDescent="0.4">
      <c r="B13" s="37"/>
      <c r="C13" s="60" t="s">
        <v>138</v>
      </c>
      <c r="D13" s="66" t="s">
        <v>182</v>
      </c>
      <c r="E13" s="67">
        <v>0.05</v>
      </c>
      <c r="F13" s="50"/>
      <c r="G13" s="71"/>
      <c r="H13" s="49"/>
      <c r="I13" s="71"/>
      <c r="J13" s="49"/>
      <c r="K13" s="50"/>
    </row>
    <row r="14" spans="2:12" ht="25" customHeight="1" x14ac:dyDescent="0.4">
      <c r="B14" s="41"/>
      <c r="C14" s="60" t="s">
        <v>139</v>
      </c>
      <c r="D14" s="63" t="s">
        <v>128</v>
      </c>
      <c r="E14" s="67">
        <v>0.03</v>
      </c>
      <c r="F14" s="74"/>
      <c r="G14" s="71"/>
      <c r="H14" s="44"/>
      <c r="I14" s="71"/>
      <c r="J14" s="44"/>
      <c r="K14" s="46"/>
    </row>
    <row r="15" spans="2:12" ht="25" customHeight="1" x14ac:dyDescent="0.4">
      <c r="B15" s="47"/>
      <c r="C15" s="61" t="s">
        <v>140</v>
      </c>
      <c r="D15" s="65" t="s">
        <v>231</v>
      </c>
      <c r="E15" s="68">
        <v>0.01</v>
      </c>
      <c r="F15" s="49"/>
      <c r="G15" s="71"/>
      <c r="H15" s="49"/>
      <c r="I15" s="71"/>
      <c r="J15" s="49"/>
      <c r="K15" s="50"/>
    </row>
    <row r="16" spans="2:12" ht="36.65" customHeight="1" x14ac:dyDescent="0.4">
      <c r="B16" s="47"/>
      <c r="C16" s="61" t="s">
        <v>141</v>
      </c>
      <c r="D16" s="65" t="s">
        <v>133</v>
      </c>
      <c r="E16" s="68">
        <v>0.01</v>
      </c>
      <c r="F16" s="49"/>
      <c r="G16" s="71"/>
      <c r="H16" s="49"/>
      <c r="I16" s="71"/>
      <c r="J16" s="49"/>
      <c r="K16" s="50"/>
    </row>
    <row r="17" spans="2:11" ht="25" customHeight="1" thickBot="1" x14ac:dyDescent="0.45">
      <c r="B17" s="47"/>
      <c r="C17" s="450" t="s">
        <v>143</v>
      </c>
      <c r="D17" s="451"/>
      <c r="E17" s="113">
        <f>E9+E10+E11+E15+E16</f>
        <v>0.17650000000000002</v>
      </c>
      <c r="F17" s="49"/>
      <c r="G17" s="69"/>
      <c r="H17" s="49"/>
      <c r="I17" s="70"/>
      <c r="J17" s="49"/>
      <c r="K17" s="50"/>
    </row>
    <row r="18" spans="2:11" ht="25.5" customHeight="1" x14ac:dyDescent="0.4">
      <c r="B18" s="47"/>
      <c r="C18" s="452" t="s">
        <v>183</v>
      </c>
      <c r="D18" s="453"/>
      <c r="E18" s="454"/>
      <c r="F18" s="49"/>
      <c r="G18" s="49"/>
      <c r="H18" s="49"/>
      <c r="I18" s="49"/>
      <c r="J18" s="49"/>
      <c r="K18" s="50"/>
    </row>
    <row r="19" spans="2:11" ht="63.65" customHeight="1" thickBot="1" x14ac:dyDescent="0.45">
      <c r="B19" s="37"/>
      <c r="C19" s="441" t="s">
        <v>184</v>
      </c>
      <c r="D19" s="442"/>
      <c r="E19" s="443"/>
      <c r="F19" s="49"/>
      <c r="G19" s="49"/>
      <c r="H19" s="49"/>
      <c r="I19" s="49"/>
      <c r="J19" s="49"/>
      <c r="K19" s="50"/>
    </row>
    <row r="20" spans="2:11" ht="16" customHeight="1" x14ac:dyDescent="0.4">
      <c r="B20" s="37"/>
      <c r="C20" s="37"/>
      <c r="D20" s="6"/>
      <c r="E20" s="48"/>
      <c r="F20" s="49"/>
      <c r="G20" s="49"/>
      <c r="H20" s="49"/>
      <c r="I20" s="49"/>
      <c r="J20" s="49"/>
      <c r="K20" s="46"/>
    </row>
    <row r="21" spans="2:11" ht="16" customHeight="1" x14ac:dyDescent="0.4">
      <c r="B21" s="37"/>
      <c r="C21" s="37"/>
      <c r="D21" s="6"/>
      <c r="E21" s="51"/>
      <c r="F21" s="49"/>
      <c r="G21" s="49"/>
      <c r="H21" s="49"/>
      <c r="I21" s="49"/>
      <c r="J21" s="49"/>
      <c r="K21" s="50"/>
    </row>
    <row r="22" spans="2:11" ht="16" customHeight="1" x14ac:dyDescent="0.4">
      <c r="B22" s="37"/>
      <c r="C22" s="37"/>
      <c r="D22" s="6"/>
      <c r="E22" s="52"/>
      <c r="F22" s="49"/>
      <c r="G22" s="49"/>
      <c r="H22" s="49"/>
      <c r="I22" s="49"/>
      <c r="J22" s="49"/>
      <c r="K22" s="50"/>
    </row>
    <row r="23" spans="2:11" ht="16" customHeight="1" x14ac:dyDescent="0.4">
      <c r="B23" s="37"/>
      <c r="C23" s="37"/>
      <c r="D23" s="6"/>
      <c r="E23" s="53"/>
      <c r="F23" s="49"/>
      <c r="G23" s="49"/>
      <c r="H23" s="49"/>
      <c r="I23" s="49"/>
      <c r="J23" s="49"/>
      <c r="K23" s="50"/>
    </row>
    <row r="24" spans="2:11" ht="16" customHeight="1" x14ac:dyDescent="0.4">
      <c r="B24" s="37"/>
      <c r="C24" s="37"/>
      <c r="D24" s="6"/>
      <c r="E24" s="53"/>
      <c r="F24" s="49"/>
      <c r="G24" s="49"/>
      <c r="H24" s="49"/>
      <c r="I24" s="49"/>
      <c r="J24" s="49"/>
      <c r="K24" s="50"/>
    </row>
    <row r="25" spans="2:11" ht="16" customHeight="1" x14ac:dyDescent="0.4">
      <c r="B25" s="37"/>
      <c r="C25" s="37"/>
      <c r="D25" s="6"/>
      <c r="E25" s="52"/>
      <c r="F25" s="49"/>
      <c r="G25" s="49"/>
      <c r="H25" s="49"/>
      <c r="I25" s="49"/>
      <c r="J25" s="49"/>
      <c r="K25" s="50"/>
    </row>
    <row r="26" spans="2:11" ht="16" customHeight="1" x14ac:dyDescent="0.4">
      <c r="B26" s="37"/>
      <c r="C26" s="37"/>
      <c r="D26" s="6"/>
      <c r="E26" s="51"/>
      <c r="F26" s="49"/>
      <c r="G26" s="49"/>
      <c r="H26" s="49"/>
      <c r="I26" s="49"/>
      <c r="J26" s="49"/>
      <c r="K26" s="50"/>
    </row>
    <row r="27" spans="2:11" ht="16" customHeight="1" x14ac:dyDescent="0.4">
      <c r="B27" s="37"/>
      <c r="C27" s="37"/>
      <c r="D27" s="6"/>
      <c r="E27" s="53"/>
      <c r="F27" s="49"/>
      <c r="G27" s="49"/>
      <c r="H27" s="49"/>
      <c r="I27" s="49"/>
      <c r="J27" s="49"/>
      <c r="K27" s="50"/>
    </row>
    <row r="28" spans="2:11" ht="16" customHeight="1" x14ac:dyDescent="0.4">
      <c r="B28" s="37"/>
      <c r="C28" s="37"/>
      <c r="D28" s="6"/>
      <c r="E28" s="48"/>
      <c r="F28" s="49"/>
      <c r="G28" s="49"/>
      <c r="H28" s="49"/>
      <c r="I28" s="49"/>
      <c r="J28" s="49"/>
      <c r="K28" s="50"/>
    </row>
    <row r="29" spans="2:11" ht="16" customHeight="1" x14ac:dyDescent="0.4">
      <c r="B29" s="41"/>
      <c r="C29" s="41"/>
      <c r="D29" s="42"/>
      <c r="E29" s="54"/>
      <c r="F29" s="44"/>
      <c r="G29" s="43"/>
      <c r="H29" s="44"/>
      <c r="I29" s="44"/>
      <c r="J29" s="44"/>
      <c r="K29" s="46"/>
    </row>
    <row r="30" spans="2:11" ht="16" customHeight="1" x14ac:dyDescent="0.4">
      <c r="B30" s="47"/>
      <c r="C30" s="47"/>
      <c r="D30" s="6"/>
      <c r="E30" s="48"/>
      <c r="F30" s="49"/>
      <c r="G30" s="49"/>
      <c r="H30" s="49"/>
      <c r="I30" s="49"/>
      <c r="J30" s="49"/>
      <c r="K30" s="46"/>
    </row>
    <row r="31" spans="2:11" ht="16" customHeight="1" x14ac:dyDescent="0.4">
      <c r="B31" s="47"/>
      <c r="C31" s="47"/>
      <c r="D31" s="6"/>
      <c r="E31" s="48"/>
      <c r="F31" s="49"/>
      <c r="G31" s="49"/>
      <c r="H31" s="49"/>
      <c r="I31" s="49"/>
      <c r="J31" s="49"/>
      <c r="K31" s="46"/>
    </row>
    <row r="32" spans="2:11" ht="16" customHeight="1" x14ac:dyDescent="0.4">
      <c r="B32" s="47"/>
      <c r="C32" s="47"/>
      <c r="D32" s="6"/>
      <c r="E32" s="48"/>
      <c r="F32" s="49"/>
      <c r="G32" s="49"/>
      <c r="H32" s="49"/>
      <c r="I32" s="49"/>
      <c r="J32" s="49"/>
      <c r="K32" s="46"/>
    </row>
    <row r="33" spans="2:11" ht="16" customHeight="1" x14ac:dyDescent="0.4">
      <c r="B33" s="37"/>
      <c r="C33" s="37"/>
      <c r="D33" s="6"/>
      <c r="E33" s="48"/>
      <c r="F33" s="49"/>
      <c r="G33" s="49"/>
      <c r="H33" s="49"/>
      <c r="I33" s="49"/>
      <c r="J33" s="49"/>
      <c r="K33" s="46"/>
    </row>
    <row r="34" spans="2:11" ht="16" customHeight="1" x14ac:dyDescent="0.4">
      <c r="B34" s="37"/>
      <c r="C34" s="37"/>
      <c r="D34" s="6"/>
      <c r="E34" s="48"/>
      <c r="F34" s="49"/>
      <c r="G34" s="49"/>
      <c r="H34" s="49"/>
      <c r="I34" s="49"/>
      <c r="J34" s="49"/>
      <c r="K34" s="46"/>
    </row>
    <row r="35" spans="2:11" ht="16" customHeight="1" x14ac:dyDescent="0.4">
      <c r="B35" s="37"/>
      <c r="C35" s="37"/>
      <c r="D35" s="6"/>
      <c r="E35" s="51"/>
      <c r="F35" s="49"/>
      <c r="G35" s="49"/>
      <c r="H35" s="49"/>
      <c r="I35" s="49"/>
      <c r="J35" s="49"/>
      <c r="K35" s="46"/>
    </row>
    <row r="36" spans="2:11" ht="16" customHeight="1" x14ac:dyDescent="0.4">
      <c r="B36" s="37"/>
      <c r="C36" s="37"/>
      <c r="D36" s="6"/>
      <c r="E36" s="52"/>
      <c r="F36" s="49"/>
      <c r="G36" s="49"/>
      <c r="H36" s="49"/>
      <c r="I36" s="49"/>
      <c r="J36" s="49"/>
      <c r="K36" s="46"/>
    </row>
    <row r="37" spans="2:11" ht="16" customHeight="1" x14ac:dyDescent="0.4">
      <c r="B37" s="37"/>
      <c r="C37" s="37"/>
      <c r="D37" s="6"/>
      <c r="E37" s="53"/>
      <c r="F37" s="49"/>
      <c r="G37" s="49"/>
      <c r="H37" s="49"/>
      <c r="I37" s="49"/>
      <c r="J37" s="49"/>
      <c r="K37" s="46"/>
    </row>
    <row r="38" spans="2:11" ht="16" customHeight="1" x14ac:dyDescent="0.4">
      <c r="B38" s="37"/>
      <c r="C38" s="37"/>
      <c r="D38" s="6"/>
      <c r="E38" s="53"/>
      <c r="F38" s="49"/>
      <c r="G38" s="49"/>
      <c r="H38" s="49"/>
      <c r="I38" s="49"/>
      <c r="J38" s="49"/>
      <c r="K38" s="46"/>
    </row>
    <row r="39" spans="2:11" ht="16" customHeight="1" x14ac:dyDescent="0.4">
      <c r="B39" s="37"/>
      <c r="C39" s="37"/>
      <c r="D39" s="6"/>
      <c r="E39" s="52"/>
      <c r="F39" s="49"/>
      <c r="G39" s="49"/>
      <c r="H39" s="49"/>
      <c r="I39" s="49"/>
      <c r="J39" s="49"/>
      <c r="K39" s="46"/>
    </row>
    <row r="40" spans="2:11" ht="16" customHeight="1" x14ac:dyDescent="0.4">
      <c r="B40" s="37"/>
      <c r="C40" s="37"/>
      <c r="D40" s="6"/>
      <c r="E40" s="51"/>
      <c r="F40" s="49"/>
      <c r="G40" s="49"/>
      <c r="H40" s="49"/>
      <c r="I40" s="49"/>
      <c r="J40" s="49"/>
      <c r="K40" s="46"/>
    </row>
    <row r="41" spans="2:11" ht="16" customHeight="1" x14ac:dyDescent="0.4">
      <c r="B41" s="37"/>
      <c r="C41" s="37"/>
      <c r="D41" s="6"/>
      <c r="E41" s="53"/>
      <c r="F41" s="49"/>
      <c r="G41" s="49"/>
      <c r="H41" s="49"/>
      <c r="I41" s="49"/>
      <c r="J41" s="49"/>
      <c r="K41" s="46"/>
    </row>
    <row r="42" spans="2:11" ht="16" customHeight="1" x14ac:dyDescent="0.4">
      <c r="B42" s="37"/>
      <c r="C42" s="37"/>
      <c r="D42" s="6"/>
      <c r="E42" s="48"/>
      <c r="F42" s="49"/>
      <c r="G42" s="49"/>
      <c r="H42" s="49"/>
      <c r="I42" s="49"/>
      <c r="J42" s="49"/>
      <c r="K42" s="46"/>
    </row>
    <row r="43" spans="2:11" ht="16" customHeight="1" x14ac:dyDescent="0.4">
      <c r="B43" s="41"/>
      <c r="C43" s="41"/>
      <c r="D43" s="42"/>
      <c r="E43" s="54"/>
      <c r="F43" s="44"/>
      <c r="G43" s="43"/>
      <c r="H43" s="44"/>
      <c r="I43" s="44"/>
      <c r="J43" s="44"/>
      <c r="K43" s="46"/>
    </row>
    <row r="44" spans="2:11" ht="16" customHeight="1" x14ac:dyDescent="0.4">
      <c r="B44" s="47"/>
      <c r="C44" s="47"/>
      <c r="D44" s="6"/>
      <c r="E44" s="48"/>
      <c r="F44" s="49"/>
      <c r="G44" s="49"/>
      <c r="H44" s="49"/>
      <c r="I44" s="49"/>
      <c r="J44" s="49"/>
      <c r="K44" s="46"/>
    </row>
    <row r="45" spans="2:11" ht="16" customHeight="1" x14ac:dyDescent="0.4">
      <c r="B45" s="47"/>
      <c r="C45" s="47"/>
      <c r="D45" s="6"/>
      <c r="E45" s="48"/>
      <c r="F45" s="49"/>
      <c r="G45" s="49"/>
      <c r="H45" s="49"/>
      <c r="I45" s="49"/>
      <c r="J45" s="49"/>
      <c r="K45" s="46"/>
    </row>
    <row r="46" spans="2:11" ht="16" customHeight="1" x14ac:dyDescent="0.4">
      <c r="B46" s="47"/>
      <c r="C46" s="47"/>
      <c r="D46" s="6"/>
      <c r="E46" s="48"/>
      <c r="F46" s="49"/>
      <c r="G46" s="49"/>
      <c r="H46" s="49"/>
      <c r="I46" s="49"/>
      <c r="J46" s="49"/>
      <c r="K46" s="46"/>
    </row>
    <row r="47" spans="2:11" ht="16" customHeight="1" x14ac:dyDescent="0.4">
      <c r="B47" s="47"/>
      <c r="C47" s="47"/>
      <c r="D47" s="6"/>
      <c r="E47" s="48"/>
      <c r="F47" s="49"/>
      <c r="G47" s="49"/>
      <c r="H47" s="49"/>
      <c r="I47" s="49"/>
      <c r="J47" s="49"/>
      <c r="K47" s="46"/>
    </row>
    <row r="48" spans="2:11" ht="16" customHeight="1" x14ac:dyDescent="0.4">
      <c r="B48" s="37"/>
      <c r="C48" s="37"/>
      <c r="D48" s="6"/>
      <c r="E48" s="48"/>
      <c r="F48" s="49"/>
      <c r="G48" s="49"/>
      <c r="H48" s="49"/>
      <c r="I48" s="49"/>
      <c r="J48" s="49"/>
      <c r="K48" s="46"/>
    </row>
    <row r="49" spans="2:11" ht="16" customHeight="1" x14ac:dyDescent="0.4">
      <c r="B49" s="37"/>
      <c r="C49" s="37"/>
      <c r="D49" s="6"/>
      <c r="E49" s="51"/>
      <c r="F49" s="49"/>
      <c r="G49" s="49"/>
      <c r="H49" s="49"/>
      <c r="I49" s="49"/>
      <c r="J49" s="49"/>
      <c r="K49" s="46"/>
    </row>
    <row r="50" spans="2:11" ht="16" customHeight="1" x14ac:dyDescent="0.4">
      <c r="B50" s="37"/>
      <c r="C50" s="37"/>
      <c r="D50" s="6"/>
      <c r="E50" s="52"/>
      <c r="F50" s="49"/>
      <c r="G50" s="49"/>
      <c r="H50" s="49"/>
      <c r="I50" s="49"/>
      <c r="J50" s="49"/>
      <c r="K50" s="46"/>
    </row>
    <row r="51" spans="2:11" ht="16" customHeight="1" x14ac:dyDescent="0.4">
      <c r="B51" s="37"/>
      <c r="C51" s="37"/>
      <c r="D51" s="6"/>
      <c r="E51" s="53"/>
      <c r="F51" s="49"/>
      <c r="G51" s="49"/>
      <c r="H51" s="49"/>
      <c r="I51" s="49"/>
      <c r="J51" s="49"/>
      <c r="K51" s="50"/>
    </row>
    <row r="52" spans="2:11" ht="16" customHeight="1" x14ac:dyDescent="0.4">
      <c r="B52" s="37"/>
      <c r="C52" s="37"/>
      <c r="D52" s="6"/>
      <c r="E52" s="53"/>
      <c r="F52" s="49"/>
      <c r="G52" s="49"/>
      <c r="H52" s="49"/>
      <c r="I52" s="49"/>
      <c r="J52" s="49"/>
      <c r="K52" s="50"/>
    </row>
    <row r="53" spans="2:11" ht="16" customHeight="1" x14ac:dyDescent="0.4">
      <c r="B53" s="37"/>
      <c r="C53" s="37"/>
      <c r="D53" s="6"/>
      <c r="E53" s="52"/>
      <c r="F53" s="49"/>
      <c r="G53" s="49"/>
      <c r="H53" s="49"/>
      <c r="I53" s="49"/>
      <c r="J53" s="49"/>
      <c r="K53" s="50"/>
    </row>
    <row r="54" spans="2:11" ht="16" customHeight="1" x14ac:dyDescent="0.4">
      <c r="B54" s="37"/>
      <c r="C54" s="37"/>
      <c r="D54" s="6"/>
      <c r="E54" s="51"/>
      <c r="F54" s="49"/>
      <c r="G54" s="49"/>
      <c r="H54" s="49"/>
      <c r="I54" s="49"/>
      <c r="J54" s="49"/>
      <c r="K54" s="50"/>
    </row>
    <row r="55" spans="2:11" ht="16" customHeight="1" x14ac:dyDescent="0.4">
      <c r="B55" s="37"/>
      <c r="C55" s="37"/>
      <c r="D55" s="6"/>
      <c r="E55" s="53"/>
      <c r="F55" s="49"/>
      <c r="G55" s="49"/>
      <c r="H55" s="49"/>
      <c r="I55" s="49"/>
      <c r="J55" s="49"/>
      <c r="K55" s="50"/>
    </row>
    <row r="56" spans="2:11" ht="16" customHeight="1" x14ac:dyDescent="0.4">
      <c r="B56" s="47"/>
      <c r="C56" s="47"/>
      <c r="D56" s="6"/>
      <c r="E56" s="48"/>
      <c r="F56" s="49"/>
      <c r="G56" s="49"/>
      <c r="H56" s="49"/>
      <c r="I56" s="49"/>
      <c r="J56" s="49"/>
      <c r="K56" s="50"/>
    </row>
    <row r="57" spans="2:11" ht="16" customHeight="1" x14ac:dyDescent="0.4">
      <c r="B57" s="41"/>
      <c r="C57" s="41"/>
      <c r="D57" s="42"/>
      <c r="E57" s="54"/>
      <c r="F57" s="44"/>
      <c r="G57" s="43"/>
      <c r="H57" s="44"/>
      <c r="I57" s="44"/>
      <c r="J57" s="44"/>
      <c r="K57" s="46"/>
    </row>
    <row r="58" spans="2:11" ht="16" customHeight="1" x14ac:dyDescent="0.4">
      <c r="B58" s="47"/>
      <c r="C58" s="47"/>
      <c r="D58" s="6"/>
      <c r="E58" s="48"/>
      <c r="F58" s="49"/>
      <c r="G58" s="49"/>
      <c r="H58" s="49"/>
      <c r="I58" s="49"/>
      <c r="J58" s="49"/>
      <c r="K58" s="46"/>
    </row>
    <row r="59" spans="2:11" ht="16" customHeight="1" x14ac:dyDescent="0.4">
      <c r="B59" s="47"/>
      <c r="C59" s="47"/>
      <c r="D59" s="6"/>
      <c r="E59" s="48"/>
      <c r="F59" s="49"/>
      <c r="G59" s="49"/>
      <c r="H59" s="49"/>
      <c r="I59" s="49"/>
      <c r="J59" s="49"/>
      <c r="K59" s="46"/>
    </row>
    <row r="60" spans="2:11" ht="16" customHeight="1" x14ac:dyDescent="0.4">
      <c r="B60" s="47"/>
      <c r="C60" s="47"/>
      <c r="D60" s="6"/>
      <c r="E60" s="48"/>
      <c r="F60" s="49"/>
      <c r="G60" s="49"/>
      <c r="H60" s="49"/>
      <c r="I60" s="49"/>
      <c r="J60" s="49"/>
      <c r="K60" s="46"/>
    </row>
    <row r="61" spans="2:11" ht="16" customHeight="1" x14ac:dyDescent="0.4">
      <c r="B61" s="47"/>
      <c r="C61" s="47"/>
      <c r="D61" s="6"/>
      <c r="E61" s="48"/>
      <c r="F61" s="49"/>
      <c r="G61" s="49"/>
      <c r="H61" s="49"/>
      <c r="I61" s="49"/>
      <c r="J61" s="49"/>
      <c r="K61" s="46"/>
    </row>
    <row r="62" spans="2:11" ht="16" customHeight="1" x14ac:dyDescent="0.4">
      <c r="B62" s="37"/>
      <c r="C62" s="37"/>
      <c r="D62" s="6"/>
      <c r="E62" s="48"/>
      <c r="F62" s="49"/>
      <c r="G62" s="49"/>
      <c r="H62" s="49"/>
      <c r="I62" s="49"/>
      <c r="J62" s="49"/>
      <c r="K62" s="46"/>
    </row>
    <row r="63" spans="2:11" ht="16" customHeight="1" x14ac:dyDescent="0.4">
      <c r="B63" s="37"/>
      <c r="C63" s="37"/>
      <c r="D63" s="6"/>
      <c r="E63" s="51"/>
      <c r="F63" s="49"/>
      <c r="G63" s="49"/>
      <c r="H63" s="49"/>
      <c r="I63" s="49"/>
      <c r="J63" s="49"/>
      <c r="K63" s="46"/>
    </row>
    <row r="64" spans="2:11" ht="16" customHeight="1" x14ac:dyDescent="0.4">
      <c r="B64" s="37"/>
      <c r="C64" s="37"/>
      <c r="D64" s="6"/>
      <c r="E64" s="52"/>
      <c r="F64" s="49"/>
      <c r="G64" s="49"/>
      <c r="H64" s="49"/>
      <c r="I64" s="49"/>
      <c r="J64" s="49"/>
      <c r="K64" s="46"/>
    </row>
    <row r="65" spans="2:11" ht="16" customHeight="1" x14ac:dyDescent="0.4">
      <c r="B65" s="37"/>
      <c r="C65" s="37"/>
      <c r="D65" s="6"/>
      <c r="E65" s="53"/>
      <c r="F65" s="49"/>
      <c r="G65" s="49"/>
      <c r="H65" s="49"/>
      <c r="I65" s="49"/>
      <c r="J65" s="49"/>
      <c r="K65" s="50"/>
    </row>
    <row r="66" spans="2:11" ht="16" customHeight="1" x14ac:dyDescent="0.4">
      <c r="B66" s="37"/>
      <c r="C66" s="37"/>
      <c r="D66" s="6"/>
      <c r="E66" s="53"/>
      <c r="F66" s="49"/>
      <c r="G66" s="49"/>
      <c r="H66" s="49"/>
      <c r="I66" s="49"/>
      <c r="J66" s="49"/>
      <c r="K66" s="50"/>
    </row>
    <row r="67" spans="2:11" ht="16" customHeight="1" x14ac:dyDescent="0.4">
      <c r="B67" s="37"/>
      <c r="C67" s="37"/>
      <c r="D67" s="6"/>
      <c r="E67" s="52"/>
      <c r="F67" s="49"/>
      <c r="G67" s="49"/>
      <c r="H67" s="49"/>
      <c r="I67" s="49"/>
      <c r="J67" s="49"/>
      <c r="K67" s="50"/>
    </row>
    <row r="68" spans="2:11" ht="16" customHeight="1" x14ac:dyDescent="0.4">
      <c r="B68" s="37"/>
      <c r="C68" s="37"/>
      <c r="D68" s="6"/>
      <c r="E68" s="51"/>
      <c r="F68" s="49"/>
      <c r="G68" s="49"/>
      <c r="H68" s="49"/>
      <c r="I68" s="49"/>
      <c r="J68" s="49"/>
      <c r="K68" s="50"/>
    </row>
    <row r="69" spans="2:11" ht="16" customHeight="1" x14ac:dyDescent="0.4">
      <c r="B69" s="37"/>
      <c r="C69" s="37"/>
      <c r="D69" s="6"/>
      <c r="E69" s="53"/>
      <c r="F69" s="49"/>
      <c r="G69" s="49"/>
      <c r="H69" s="49"/>
      <c r="I69" s="49"/>
      <c r="J69" s="49"/>
      <c r="K69" s="50"/>
    </row>
    <row r="70" spans="2:11" ht="16" customHeight="1" x14ac:dyDescent="0.4">
      <c r="B70" s="47"/>
      <c r="C70" s="47"/>
      <c r="D70" s="6"/>
      <c r="E70" s="48"/>
      <c r="F70" s="49"/>
      <c r="G70" s="49"/>
      <c r="H70" s="49"/>
      <c r="I70" s="49"/>
      <c r="J70" s="49"/>
      <c r="K70" s="50"/>
    </row>
    <row r="71" spans="2:11" ht="23.15" customHeight="1" x14ac:dyDescent="0.4">
      <c r="B71" s="55"/>
      <c r="C71" s="55"/>
      <c r="D71" s="55"/>
      <c r="E71" s="56"/>
      <c r="F71" s="57"/>
      <c r="G71" s="57"/>
      <c r="H71" s="57"/>
      <c r="I71" s="57"/>
      <c r="J71" s="57"/>
      <c r="K71" s="58"/>
    </row>
    <row r="72" spans="2:11" x14ac:dyDescent="0.4">
      <c r="F72" s="4"/>
    </row>
  </sheetData>
  <mergeCells count="11">
    <mergeCell ref="C19:E19"/>
    <mergeCell ref="C6:E6"/>
    <mergeCell ref="C7:E7"/>
    <mergeCell ref="C17:D17"/>
    <mergeCell ref="C18:E18"/>
    <mergeCell ref="G5:H5"/>
    <mergeCell ref="I5:J5"/>
    <mergeCell ref="C2:C3"/>
    <mergeCell ref="D2:E3"/>
    <mergeCell ref="C4:C5"/>
    <mergeCell ref="D4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ignoredErrors>
    <ignoredError sqref="E1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B28F-D523-4240-AA03-117C16CE4A9A}">
  <sheetPr>
    <pageSetUpPr fitToPage="1"/>
  </sheetPr>
  <dimension ref="B1:L48"/>
  <sheetViews>
    <sheetView showGridLines="0" view="pageBreakPreview" topLeftCell="A22" zoomScale="130" zoomScaleNormal="100" zoomScaleSheetLayoutView="130" workbookViewId="0">
      <selection activeCell="L14" sqref="L14"/>
    </sheetView>
  </sheetViews>
  <sheetFormatPr defaultRowHeight="16" x14ac:dyDescent="0.4"/>
  <cols>
    <col min="1" max="1" width="4.58203125" customWidth="1"/>
    <col min="2" max="2" width="11.5" customWidth="1"/>
    <col min="3" max="3" width="8" customWidth="1"/>
    <col min="4" max="4" width="57.83203125" customWidth="1"/>
    <col min="5" max="5" width="16.58203125" hidden="1" customWidth="1"/>
    <col min="6" max="6" width="21.58203125" hidden="1" customWidth="1"/>
    <col min="8" max="9" width="11.58203125" bestFit="1" customWidth="1"/>
  </cols>
  <sheetData>
    <row r="1" spans="2:12" ht="16.5" thickBot="1" x14ac:dyDescent="0.45"/>
    <row r="2" spans="2:12" ht="25" customHeight="1" x14ac:dyDescent="0.4">
      <c r="B2" s="15"/>
      <c r="C2" s="321" t="s">
        <v>117</v>
      </c>
      <c r="D2" s="471"/>
      <c r="E2" s="471"/>
      <c r="F2" s="471"/>
      <c r="G2" s="471"/>
      <c r="H2" s="471"/>
      <c r="I2" s="472"/>
    </row>
    <row r="3" spans="2:12" ht="25" customHeight="1" x14ac:dyDescent="0.4">
      <c r="B3" s="16"/>
      <c r="C3" s="358"/>
      <c r="D3" s="358"/>
      <c r="E3" s="358"/>
      <c r="F3" s="358"/>
      <c r="G3" s="358"/>
      <c r="H3" s="358"/>
      <c r="I3" s="473"/>
    </row>
    <row r="4" spans="2:12" ht="32.5" customHeight="1" x14ac:dyDescent="0.4">
      <c r="B4" s="3" t="s">
        <v>118</v>
      </c>
      <c r="C4" s="474" t="s">
        <v>126</v>
      </c>
      <c r="D4" s="474"/>
      <c r="E4" s="474"/>
      <c r="F4" s="474"/>
      <c r="G4" s="474"/>
      <c r="H4" s="474"/>
      <c r="I4" s="475"/>
    </row>
    <row r="5" spans="2:12" x14ac:dyDescent="0.4">
      <c r="B5" s="16"/>
      <c r="C5" s="2"/>
      <c r="D5" s="335" t="s">
        <v>119</v>
      </c>
      <c r="E5" s="335"/>
      <c r="F5" s="335"/>
      <c r="G5" s="335"/>
      <c r="H5" s="17" t="s">
        <v>120</v>
      </c>
      <c r="I5" s="18">
        <v>2025</v>
      </c>
    </row>
    <row r="6" spans="2:12" ht="16.5" thickBot="1" x14ac:dyDescent="0.45">
      <c r="B6" s="458" t="s">
        <v>116</v>
      </c>
      <c r="C6" s="459"/>
      <c r="D6" s="459"/>
      <c r="E6" s="459"/>
      <c r="F6" s="459"/>
      <c r="G6" s="459"/>
      <c r="H6" s="459"/>
      <c r="I6" s="460"/>
    </row>
    <row r="7" spans="2:12" ht="16" customHeight="1" x14ac:dyDescent="0.4">
      <c r="B7" s="455" t="s">
        <v>102</v>
      </c>
      <c r="C7" s="464" t="s">
        <v>92</v>
      </c>
      <c r="D7" s="467" t="s">
        <v>121</v>
      </c>
      <c r="E7" s="467" t="s">
        <v>122</v>
      </c>
      <c r="F7" s="467" t="s">
        <v>123</v>
      </c>
      <c r="G7" s="470" t="s">
        <v>0</v>
      </c>
      <c r="H7" s="470" t="s">
        <v>100</v>
      </c>
      <c r="I7" s="476" t="s">
        <v>101</v>
      </c>
    </row>
    <row r="8" spans="2:12" ht="37.5" customHeight="1" x14ac:dyDescent="0.4">
      <c r="B8" s="456"/>
      <c r="C8" s="465"/>
      <c r="D8" s="468"/>
      <c r="E8" s="468"/>
      <c r="F8" s="468"/>
      <c r="G8" s="468"/>
      <c r="H8" s="468"/>
      <c r="I8" s="477"/>
      <c r="J8" s="5"/>
      <c r="K8" s="5"/>
      <c r="L8" s="5"/>
    </row>
    <row r="9" spans="2:12" ht="20.149999999999999" customHeight="1" x14ac:dyDescent="0.4">
      <c r="B9" s="457"/>
      <c r="C9" s="466"/>
      <c r="D9" s="469"/>
      <c r="E9" s="469"/>
      <c r="F9" s="469"/>
      <c r="G9" s="469"/>
      <c r="H9" s="469"/>
      <c r="I9" s="478"/>
      <c r="J9" s="7"/>
      <c r="K9" s="7"/>
      <c r="L9" s="7"/>
    </row>
    <row r="10" spans="2:12" ht="20.149999999999999" customHeight="1" x14ac:dyDescent="0.4">
      <c r="B10" s="19" t="s">
        <v>82</v>
      </c>
      <c r="C10" s="20" t="s">
        <v>99</v>
      </c>
      <c r="D10" s="21" t="s">
        <v>94</v>
      </c>
      <c r="E10" s="22" t="s">
        <v>93</v>
      </c>
      <c r="F10" s="23">
        <v>4782.51</v>
      </c>
      <c r="G10" s="24" t="s">
        <v>93</v>
      </c>
      <c r="H10" s="25">
        <v>22433.13</v>
      </c>
      <c r="I10" s="26">
        <v>20132.3</v>
      </c>
      <c r="J10" s="7"/>
      <c r="K10" s="7"/>
      <c r="L10" s="7"/>
    </row>
    <row r="11" spans="2:12" ht="20.149999999999999" customHeight="1" x14ac:dyDescent="0.4">
      <c r="B11" s="27" t="s">
        <v>82</v>
      </c>
      <c r="C11" s="20" t="s">
        <v>98</v>
      </c>
      <c r="D11" s="28" t="s">
        <v>95</v>
      </c>
      <c r="E11" s="29" t="s">
        <v>93</v>
      </c>
      <c r="F11" s="30">
        <v>6376.68</v>
      </c>
      <c r="G11" s="31" t="s">
        <v>93</v>
      </c>
      <c r="H11" s="32">
        <v>23411.37</v>
      </c>
      <c r="I11" s="33">
        <v>21008.23</v>
      </c>
      <c r="J11" s="7"/>
      <c r="K11" s="7"/>
      <c r="L11" s="7"/>
    </row>
    <row r="12" spans="2:12" ht="20.149999999999999" customHeight="1" x14ac:dyDescent="0.4">
      <c r="B12" s="27" t="s">
        <v>82</v>
      </c>
      <c r="C12" s="20" t="s">
        <v>97</v>
      </c>
      <c r="D12" s="28" t="s">
        <v>96</v>
      </c>
      <c r="E12" s="29" t="s">
        <v>93</v>
      </c>
      <c r="F12" s="30">
        <v>11818.1</v>
      </c>
      <c r="G12" s="31" t="s">
        <v>93</v>
      </c>
      <c r="H12" s="32">
        <v>24515.01</v>
      </c>
      <c r="I12" s="33">
        <v>21996.43</v>
      </c>
      <c r="J12" s="7"/>
      <c r="K12" s="7"/>
      <c r="L12" s="7"/>
    </row>
    <row r="13" spans="2:12" ht="20.149999999999999" customHeight="1" x14ac:dyDescent="0.4">
      <c r="B13" s="27" t="s">
        <v>82</v>
      </c>
      <c r="C13" s="20" t="s">
        <v>107</v>
      </c>
      <c r="D13" s="28" t="s">
        <v>103</v>
      </c>
      <c r="E13" s="29"/>
      <c r="F13" s="30"/>
      <c r="G13" s="31" t="s">
        <v>93</v>
      </c>
      <c r="H13" s="32">
        <v>22638.12</v>
      </c>
      <c r="I13" s="33">
        <v>20315.849999999999</v>
      </c>
      <c r="J13" s="7"/>
      <c r="K13" s="7"/>
      <c r="L13" s="7"/>
    </row>
    <row r="14" spans="2:12" ht="20.149999999999999" customHeight="1" x14ac:dyDescent="0.4">
      <c r="B14" s="27" t="s">
        <v>82</v>
      </c>
      <c r="C14" s="20" t="s">
        <v>106</v>
      </c>
      <c r="D14" s="28" t="s">
        <v>104</v>
      </c>
      <c r="E14" s="29"/>
      <c r="F14" s="30"/>
      <c r="G14" s="31" t="s">
        <v>93</v>
      </c>
      <c r="H14" s="32">
        <v>26712.02</v>
      </c>
      <c r="I14" s="33">
        <v>23963.65</v>
      </c>
      <c r="J14" s="7"/>
      <c r="K14" s="7"/>
      <c r="L14" s="7"/>
    </row>
    <row r="15" spans="2:12" ht="20.149999999999999" customHeight="1" x14ac:dyDescent="0.4">
      <c r="B15" s="27" t="s">
        <v>82</v>
      </c>
      <c r="C15" s="20" t="s">
        <v>108</v>
      </c>
      <c r="D15" s="28" t="s">
        <v>105</v>
      </c>
      <c r="E15" s="29"/>
      <c r="F15" s="30"/>
      <c r="G15" s="31" t="s">
        <v>93</v>
      </c>
      <c r="H15" s="32">
        <v>37406</v>
      </c>
      <c r="I15" s="33">
        <v>33539.160000000003</v>
      </c>
      <c r="J15" s="7"/>
      <c r="K15" s="7"/>
      <c r="L15" s="7"/>
    </row>
    <row r="16" spans="2:12" ht="20.149999999999999" customHeight="1" x14ac:dyDescent="0.4">
      <c r="B16" s="27" t="s">
        <v>82</v>
      </c>
      <c r="C16" s="20" t="s">
        <v>109</v>
      </c>
      <c r="D16" s="28" t="s">
        <v>103</v>
      </c>
      <c r="E16" s="29"/>
      <c r="F16" s="30"/>
      <c r="G16" s="31" t="s">
        <v>71</v>
      </c>
      <c r="H16" s="32">
        <v>127.32</v>
      </c>
      <c r="I16" s="33">
        <v>114.27</v>
      </c>
      <c r="J16" s="7"/>
      <c r="K16" s="7"/>
      <c r="L16" s="7"/>
    </row>
    <row r="17" spans="2:12" ht="20.149999999999999" customHeight="1" x14ac:dyDescent="0.4">
      <c r="B17" s="27" t="s">
        <v>82</v>
      </c>
      <c r="C17" s="20" t="s">
        <v>110</v>
      </c>
      <c r="D17" s="28" t="s">
        <v>104</v>
      </c>
      <c r="E17" s="29"/>
      <c r="F17" s="30"/>
      <c r="G17" s="31" t="s">
        <v>71</v>
      </c>
      <c r="H17" s="32">
        <v>150.27000000000001</v>
      </c>
      <c r="I17" s="33">
        <v>134.81</v>
      </c>
      <c r="J17" s="7"/>
      <c r="K17" s="7"/>
      <c r="L17" s="7"/>
    </row>
    <row r="18" spans="2:12" ht="20.149999999999999" customHeight="1" x14ac:dyDescent="0.4">
      <c r="B18" s="27" t="s">
        <v>82</v>
      </c>
      <c r="C18" s="20" t="s">
        <v>111</v>
      </c>
      <c r="D18" s="28" t="s">
        <v>105</v>
      </c>
      <c r="E18" s="29"/>
      <c r="F18" s="30"/>
      <c r="G18" s="31" t="s">
        <v>71</v>
      </c>
      <c r="H18" s="32">
        <v>210.48</v>
      </c>
      <c r="I18" s="33">
        <v>188.74</v>
      </c>
      <c r="J18" s="7"/>
      <c r="K18" s="7"/>
      <c r="L18" s="7"/>
    </row>
    <row r="19" spans="2:12" ht="20.149999999999999" customHeight="1" x14ac:dyDescent="0.4">
      <c r="B19" s="27" t="s">
        <v>115</v>
      </c>
      <c r="C19" s="20" t="s">
        <v>110</v>
      </c>
      <c r="D19" s="28" t="s">
        <v>112</v>
      </c>
      <c r="E19" s="29"/>
      <c r="F19" s="30"/>
      <c r="G19" s="31" t="s">
        <v>71</v>
      </c>
      <c r="H19" s="32">
        <v>150.27000000000001</v>
      </c>
      <c r="I19" s="33">
        <v>134.81</v>
      </c>
      <c r="J19" s="7"/>
      <c r="K19" s="7"/>
      <c r="L19" s="7"/>
    </row>
    <row r="20" spans="2:12" ht="20.149999999999999" customHeight="1" x14ac:dyDescent="0.4">
      <c r="B20" s="27" t="s">
        <v>115</v>
      </c>
      <c r="C20" s="20" t="s">
        <v>110</v>
      </c>
      <c r="D20" s="28" t="s">
        <v>113</v>
      </c>
      <c r="E20" s="29"/>
      <c r="F20" s="30"/>
      <c r="G20" s="31" t="s">
        <v>71</v>
      </c>
      <c r="H20" s="32">
        <v>150.27000000000001</v>
      </c>
      <c r="I20" s="33">
        <v>134.81</v>
      </c>
      <c r="J20" s="7"/>
      <c r="K20" s="7"/>
      <c r="L20" s="7"/>
    </row>
    <row r="21" spans="2:12" ht="20.149999999999999" customHeight="1" thickBot="1" x14ac:dyDescent="0.45">
      <c r="B21" s="27" t="s">
        <v>115</v>
      </c>
      <c r="C21" s="20" t="s">
        <v>109</v>
      </c>
      <c r="D21" s="28" t="s">
        <v>114</v>
      </c>
      <c r="E21" s="29"/>
      <c r="F21" s="30"/>
      <c r="G21" s="31" t="s">
        <v>71</v>
      </c>
      <c r="H21" s="32">
        <v>127.32</v>
      </c>
      <c r="I21" s="33">
        <v>114.27</v>
      </c>
      <c r="J21" s="7"/>
      <c r="K21" s="7"/>
      <c r="L21" s="7"/>
    </row>
    <row r="22" spans="2:12" ht="260.5" customHeight="1" thickBot="1" x14ac:dyDescent="0.45">
      <c r="B22" s="461" t="s">
        <v>124</v>
      </c>
      <c r="C22" s="462"/>
      <c r="D22" s="462"/>
      <c r="E22" s="462"/>
      <c r="F22" s="462"/>
      <c r="G22" s="462"/>
      <c r="H22" s="462"/>
      <c r="I22" s="463"/>
      <c r="J22" s="7"/>
      <c r="K22" s="7"/>
      <c r="L22" s="7"/>
    </row>
    <row r="23" spans="2:12" ht="20.149999999999999" customHeight="1" thickBot="1" x14ac:dyDescent="0.45">
      <c r="B23" s="34" t="s">
        <v>125</v>
      </c>
      <c r="C23" s="35"/>
      <c r="D23" s="35"/>
      <c r="E23" s="35"/>
      <c r="F23" s="35"/>
      <c r="G23" s="35"/>
      <c r="H23" s="35"/>
      <c r="I23" s="36"/>
      <c r="J23" s="7"/>
      <c r="K23" s="7"/>
      <c r="L23" s="7"/>
    </row>
    <row r="24" spans="2:12" ht="20.149999999999999" customHeight="1" x14ac:dyDescent="0.4">
      <c r="C24" s="13"/>
      <c r="D24" s="13"/>
      <c r="E24" s="13"/>
      <c r="F24" s="13"/>
      <c r="G24" s="13"/>
      <c r="H24" s="13"/>
      <c r="I24" s="13"/>
    </row>
    <row r="25" spans="2:12" x14ac:dyDescent="0.4">
      <c r="C25" s="13"/>
      <c r="D25" s="13"/>
      <c r="E25" s="13"/>
      <c r="F25" s="13"/>
      <c r="G25" s="13"/>
      <c r="H25" s="13"/>
      <c r="I25" s="13"/>
    </row>
    <row r="26" spans="2:12" x14ac:dyDescent="0.4">
      <c r="C26" s="13"/>
      <c r="D26" s="13"/>
      <c r="E26" s="13"/>
      <c r="F26" s="13"/>
      <c r="G26" s="13"/>
      <c r="H26" s="13"/>
      <c r="I26" s="13"/>
    </row>
    <row r="27" spans="2:12" x14ac:dyDescent="0.4">
      <c r="B27" s="14"/>
      <c r="C27" s="13"/>
      <c r="D27" s="13"/>
      <c r="E27" s="13"/>
      <c r="F27" s="13"/>
      <c r="G27" s="13"/>
      <c r="H27" s="13"/>
      <c r="I27" s="13"/>
    </row>
    <row r="28" spans="2:12" x14ac:dyDescent="0.4">
      <c r="B28" s="14"/>
      <c r="C28" s="13"/>
      <c r="D28" s="13"/>
      <c r="E28" s="13"/>
      <c r="F28" s="13"/>
      <c r="G28" s="13"/>
      <c r="H28" s="13"/>
      <c r="I28" s="13"/>
    </row>
    <row r="29" spans="2:12" x14ac:dyDescent="0.4">
      <c r="B29" s="14"/>
      <c r="C29" s="13"/>
      <c r="D29" s="13"/>
      <c r="E29" s="13"/>
      <c r="F29" s="13"/>
      <c r="G29" s="13"/>
      <c r="H29" s="13"/>
      <c r="I29" s="13"/>
    </row>
    <row r="30" spans="2:12" x14ac:dyDescent="0.4">
      <c r="B30" s="14"/>
      <c r="C30" s="13"/>
      <c r="D30" s="13"/>
      <c r="E30" s="13"/>
      <c r="F30" s="13"/>
      <c r="G30" s="13"/>
      <c r="H30" s="13"/>
      <c r="I30" s="13"/>
    </row>
    <row r="31" spans="2:12" x14ac:dyDescent="0.4">
      <c r="B31" s="14"/>
      <c r="C31" s="13"/>
      <c r="D31" s="13"/>
      <c r="E31" s="13"/>
      <c r="F31" s="13"/>
      <c r="G31" s="13"/>
      <c r="H31" s="13"/>
      <c r="I31" s="13"/>
    </row>
    <row r="32" spans="2:12" x14ac:dyDescent="0.4">
      <c r="B32" s="14"/>
      <c r="C32" s="13"/>
      <c r="D32" s="13"/>
      <c r="E32" s="13"/>
      <c r="F32" s="13"/>
      <c r="G32" s="13"/>
      <c r="H32" s="13"/>
      <c r="I32" s="13"/>
    </row>
    <row r="33" spans="2:9" x14ac:dyDescent="0.4">
      <c r="C33" s="8"/>
      <c r="D33" s="9"/>
      <c r="E33" s="10"/>
      <c r="F33" s="11"/>
      <c r="G33" s="12"/>
      <c r="H33" s="12"/>
      <c r="I33" s="11"/>
    </row>
    <row r="34" spans="2:9" x14ac:dyDescent="0.4">
      <c r="C34" s="8"/>
      <c r="D34" s="9"/>
      <c r="E34" s="10"/>
      <c r="F34" s="11"/>
      <c r="G34" s="12"/>
      <c r="H34" s="12"/>
      <c r="I34" s="11"/>
    </row>
    <row r="35" spans="2:9" x14ac:dyDescent="0.4">
      <c r="C35" s="8"/>
      <c r="D35" s="9"/>
      <c r="E35" s="10"/>
      <c r="F35" s="11"/>
      <c r="G35" s="12"/>
      <c r="H35" s="12"/>
      <c r="I35" s="11"/>
    </row>
    <row r="36" spans="2:9" x14ac:dyDescent="0.4">
      <c r="C36" s="8"/>
      <c r="D36" s="9"/>
      <c r="E36" s="10"/>
      <c r="F36" s="11"/>
      <c r="G36" s="12"/>
      <c r="H36" s="12"/>
      <c r="I36" s="11"/>
    </row>
    <row r="37" spans="2:9" x14ac:dyDescent="0.4">
      <c r="B37" s="8"/>
      <c r="C37" s="8"/>
      <c r="D37" s="9"/>
      <c r="E37" s="10"/>
      <c r="F37" s="11"/>
      <c r="G37" s="12"/>
      <c r="H37" s="12"/>
      <c r="I37" s="11"/>
    </row>
    <row r="38" spans="2:9" x14ac:dyDescent="0.4">
      <c r="B38" s="8"/>
      <c r="C38" s="8"/>
      <c r="D38" s="9"/>
      <c r="E38" s="10"/>
      <c r="F38" s="11"/>
      <c r="G38" s="12"/>
      <c r="H38" s="12"/>
      <c r="I38" s="11"/>
    </row>
    <row r="39" spans="2:9" x14ac:dyDescent="0.4">
      <c r="B39" s="8"/>
      <c r="C39" s="8"/>
      <c r="D39" s="9"/>
      <c r="E39" s="10"/>
      <c r="F39" s="11"/>
      <c r="G39" s="12"/>
      <c r="H39" s="12"/>
      <c r="I39" s="11"/>
    </row>
    <row r="40" spans="2:9" x14ac:dyDescent="0.4">
      <c r="B40" s="8"/>
      <c r="C40" s="8"/>
      <c r="D40" s="9"/>
      <c r="E40" s="10"/>
      <c r="F40" s="11"/>
      <c r="G40" s="12"/>
      <c r="H40" s="12"/>
      <c r="I40" s="11"/>
    </row>
    <row r="41" spans="2:9" x14ac:dyDescent="0.4">
      <c r="B41" s="8"/>
      <c r="C41" s="8"/>
      <c r="D41" s="9"/>
      <c r="E41" s="10"/>
      <c r="F41" s="11"/>
      <c r="G41" s="12"/>
      <c r="H41" s="12"/>
      <c r="I41" s="11"/>
    </row>
    <row r="42" spans="2:9" x14ac:dyDescent="0.4">
      <c r="B42" s="8"/>
      <c r="C42" s="8"/>
      <c r="D42" s="9"/>
      <c r="E42" s="10"/>
      <c r="F42" s="11"/>
      <c r="G42" s="12"/>
      <c r="H42" s="12"/>
      <c r="I42" s="11"/>
    </row>
    <row r="43" spans="2:9" x14ac:dyDescent="0.4">
      <c r="B43" s="8"/>
      <c r="C43" s="8"/>
      <c r="D43" s="9"/>
      <c r="E43" s="10"/>
      <c r="F43" s="11"/>
      <c r="G43" s="12"/>
      <c r="H43" s="12"/>
      <c r="I43" s="11"/>
    </row>
    <row r="44" spans="2:9" x14ac:dyDescent="0.4">
      <c r="B44" s="8"/>
      <c r="C44" s="8"/>
      <c r="D44" s="9"/>
      <c r="E44" s="10"/>
      <c r="F44" s="11"/>
      <c r="G44" s="12"/>
      <c r="H44" s="12"/>
      <c r="I44" s="11"/>
    </row>
    <row r="45" spans="2:9" x14ac:dyDescent="0.4">
      <c r="B45" s="8"/>
      <c r="C45" s="8"/>
      <c r="D45" s="9"/>
      <c r="E45" s="10"/>
      <c r="F45" s="11"/>
      <c r="G45" s="12"/>
      <c r="H45" s="12"/>
      <c r="I45" s="11"/>
    </row>
    <row r="46" spans="2:9" x14ac:dyDescent="0.4">
      <c r="B46" s="8"/>
      <c r="C46" s="8"/>
      <c r="D46" s="9"/>
      <c r="E46" s="10"/>
      <c r="F46" s="11"/>
      <c r="G46" s="12"/>
      <c r="H46" s="12"/>
      <c r="I46" s="11"/>
    </row>
    <row r="47" spans="2:9" x14ac:dyDescent="0.4">
      <c r="B47" s="8"/>
      <c r="C47" s="8"/>
      <c r="D47" s="9"/>
      <c r="E47" s="10"/>
      <c r="F47" s="11"/>
      <c r="G47" s="12"/>
      <c r="H47" s="12"/>
      <c r="I47" s="11"/>
    </row>
    <row r="48" spans="2:9" x14ac:dyDescent="0.4">
      <c r="B48" s="8"/>
      <c r="C48" s="8"/>
      <c r="D48" s="9"/>
      <c r="E48" s="10"/>
      <c r="F48" s="11"/>
      <c r="G48" s="12"/>
      <c r="H48" s="12"/>
      <c r="I48" s="11"/>
    </row>
  </sheetData>
  <mergeCells count="13">
    <mergeCell ref="C2:I3"/>
    <mergeCell ref="C4:I4"/>
    <mergeCell ref="D5:G5"/>
    <mergeCell ref="I7:I9"/>
    <mergeCell ref="H7:H9"/>
    <mergeCell ref="B7:B9"/>
    <mergeCell ref="B6:I6"/>
    <mergeCell ref="B22:I22"/>
    <mergeCell ref="C7:C9"/>
    <mergeCell ref="D7:D9"/>
    <mergeCell ref="E7:E9"/>
    <mergeCell ref="F7:F9"/>
    <mergeCell ref="G7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ignoredErrors>
    <ignoredError sqref="C10:C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75A4-5E24-4508-8000-F6AC37D1DC39}">
  <sheetPr>
    <pageSetUpPr fitToPage="1"/>
  </sheetPr>
  <dimension ref="B1:H15"/>
  <sheetViews>
    <sheetView showGridLines="0" view="pageBreakPreview" topLeftCell="A8" zoomScale="115" zoomScaleNormal="100" zoomScaleSheetLayoutView="115" workbookViewId="0">
      <selection activeCell="C15" sqref="C15"/>
    </sheetView>
  </sheetViews>
  <sheetFormatPr defaultColWidth="11" defaultRowHeight="15" x14ac:dyDescent="0.3"/>
  <cols>
    <col min="1" max="1" width="2.83203125" style="1" customWidth="1"/>
    <col min="2" max="2" width="7.33203125" style="1" customWidth="1"/>
    <col min="3" max="3" width="43.75" style="1" customWidth="1"/>
    <col min="4" max="4" width="6.5" style="1" hidden="1" customWidth="1"/>
    <col min="5" max="5" width="12.83203125" style="1" hidden="1" customWidth="1"/>
    <col min="6" max="6" width="17.75" style="1" customWidth="1"/>
    <col min="7" max="7" width="17.75" style="1" bestFit="1" customWidth="1"/>
    <col min="8" max="8" width="12.58203125" style="1" customWidth="1"/>
    <col min="9" max="16384" width="11" style="1"/>
  </cols>
  <sheetData>
    <row r="1" spans="2:8" ht="15.5" thickBot="1" x14ac:dyDescent="0.35"/>
    <row r="2" spans="2:8" ht="19.5" customHeight="1" x14ac:dyDescent="0.3">
      <c r="B2" s="320" t="s">
        <v>117</v>
      </c>
      <c r="C2" s="321"/>
      <c r="D2" s="321"/>
      <c r="E2" s="321"/>
      <c r="F2" s="321"/>
      <c r="G2" s="321"/>
      <c r="H2" s="322"/>
    </row>
    <row r="3" spans="2:8" ht="15" customHeight="1" x14ac:dyDescent="0.3">
      <c r="B3" s="323"/>
      <c r="C3" s="324"/>
      <c r="D3" s="324"/>
      <c r="E3" s="324"/>
      <c r="F3" s="324"/>
      <c r="G3" s="324"/>
      <c r="H3" s="325"/>
    </row>
    <row r="4" spans="2:8" ht="16" customHeight="1" x14ac:dyDescent="0.3">
      <c r="B4" s="326"/>
      <c r="C4" s="327"/>
      <c r="D4" s="327"/>
      <c r="E4" s="327"/>
      <c r="F4" s="327"/>
      <c r="G4" s="327"/>
      <c r="H4" s="328"/>
    </row>
    <row r="5" spans="2:8" ht="29.5" customHeight="1" x14ac:dyDescent="0.3">
      <c r="B5" s="329" t="s">
        <v>210</v>
      </c>
      <c r="C5" s="330"/>
      <c r="D5" s="330"/>
      <c r="E5" s="330"/>
      <c r="F5" s="330"/>
      <c r="G5" s="330"/>
      <c r="H5" s="331"/>
    </row>
    <row r="6" spans="2:8" ht="15.5" thickBot="1" x14ac:dyDescent="0.35">
      <c r="B6" s="16"/>
      <c r="C6" s="2"/>
      <c r="D6" s="2"/>
      <c r="E6" s="2"/>
      <c r="F6" s="17"/>
      <c r="G6" s="1" t="s">
        <v>235</v>
      </c>
      <c r="H6" s="251">
        <f>OBJETO!C16</f>
        <v>45901</v>
      </c>
    </row>
    <row r="7" spans="2:8" ht="21" customHeight="1" thickBot="1" x14ac:dyDescent="0.35">
      <c r="B7" s="332" t="s">
        <v>209</v>
      </c>
      <c r="C7" s="333"/>
      <c r="D7" s="333"/>
      <c r="E7" s="333"/>
      <c r="F7" s="333"/>
      <c r="G7" s="333"/>
      <c r="H7" s="334"/>
    </row>
    <row r="8" spans="2:8" ht="30" customHeight="1" x14ac:dyDescent="0.3">
      <c r="B8" s="224" t="s">
        <v>132</v>
      </c>
      <c r="C8" s="225" t="s">
        <v>4</v>
      </c>
      <c r="D8" s="225" t="s">
        <v>233</v>
      </c>
      <c r="E8" s="225" t="s">
        <v>234</v>
      </c>
      <c r="F8" s="225" t="s">
        <v>8</v>
      </c>
      <c r="G8" s="225" t="s">
        <v>9</v>
      </c>
      <c r="H8" s="226" t="s">
        <v>2</v>
      </c>
    </row>
    <row r="9" spans="2:8" ht="40" customHeight="1" x14ac:dyDescent="0.3">
      <c r="B9" s="186" t="s">
        <v>10</v>
      </c>
      <c r="C9" s="250" t="s">
        <v>226</v>
      </c>
      <c r="D9" s="182" t="s">
        <v>233</v>
      </c>
      <c r="E9" s="253">
        <v>1</v>
      </c>
      <c r="F9" s="259">
        <f>Produtos!G9</f>
        <v>10472.06</v>
      </c>
      <c r="G9" s="259">
        <f>Produtos!H9</f>
        <v>12320.37859</v>
      </c>
      <c r="H9" s="260">
        <f>Produtos!I9</f>
        <v>9.9999770819256262E-2</v>
      </c>
    </row>
    <row r="10" spans="2:8" ht="40" customHeight="1" x14ac:dyDescent="0.3">
      <c r="B10" s="186" t="s">
        <v>11</v>
      </c>
      <c r="C10" s="250" t="s">
        <v>3</v>
      </c>
      <c r="D10" s="182" t="s">
        <v>233</v>
      </c>
      <c r="E10" s="253">
        <v>1</v>
      </c>
      <c r="F10" s="259">
        <f>Produtos!G23</f>
        <v>26180.229999999996</v>
      </c>
      <c r="G10" s="259">
        <f>Produtos!H23</f>
        <v>30801.040595000002</v>
      </c>
      <c r="H10" s="260">
        <f>Produtos!I23</f>
        <v>0.25000019098395321</v>
      </c>
    </row>
    <row r="11" spans="2:8" ht="40" customHeight="1" x14ac:dyDescent="0.3">
      <c r="B11" s="186" t="s">
        <v>12</v>
      </c>
      <c r="C11" s="250" t="s">
        <v>241</v>
      </c>
      <c r="D11" s="182" t="s">
        <v>233</v>
      </c>
      <c r="E11" s="253">
        <v>1</v>
      </c>
      <c r="F11" s="259">
        <f>Produtos!G37</f>
        <v>26180.229999999996</v>
      </c>
      <c r="G11" s="259">
        <f>Produtos!H37</f>
        <v>30801.040595000002</v>
      </c>
      <c r="H11" s="260">
        <f>Produtos!I37</f>
        <v>0.25000019098395321</v>
      </c>
    </row>
    <row r="12" spans="2:8" ht="40" customHeight="1" x14ac:dyDescent="0.3">
      <c r="B12" s="186" t="s">
        <v>13</v>
      </c>
      <c r="C12" s="250" t="s">
        <v>242</v>
      </c>
      <c r="D12" s="182" t="s">
        <v>233</v>
      </c>
      <c r="E12" s="253">
        <v>1</v>
      </c>
      <c r="F12" s="259">
        <f>Produtos!G51</f>
        <v>20944.16</v>
      </c>
      <c r="G12" s="259">
        <f>Produtos!H51</f>
        <v>24640.804240000005</v>
      </c>
      <c r="H12" s="260">
        <f>Produtos!I51</f>
        <v>0.1999999236064188</v>
      </c>
    </row>
    <row r="13" spans="2:8" ht="40" customHeight="1" x14ac:dyDescent="0.3">
      <c r="B13" s="186" t="s">
        <v>14</v>
      </c>
      <c r="C13" s="250" t="s">
        <v>243</v>
      </c>
      <c r="D13" s="182" t="s">
        <v>233</v>
      </c>
      <c r="E13" s="253">
        <v>1</v>
      </c>
      <c r="F13" s="259">
        <f>Produtos!G65</f>
        <v>20944.16</v>
      </c>
      <c r="G13" s="259">
        <f>Produtos!H65</f>
        <v>24640.804240000005</v>
      </c>
      <c r="H13" s="260">
        <f>Produtos!I65</f>
        <v>0.1999999236064188</v>
      </c>
    </row>
    <row r="14" spans="2:8" ht="23.15" customHeight="1" thickBot="1" x14ac:dyDescent="0.35">
      <c r="B14" s="229" t="s">
        <v>70</v>
      </c>
      <c r="C14" s="252"/>
      <c r="D14" s="252"/>
      <c r="E14" s="230">
        <v>5</v>
      </c>
      <c r="F14" s="227">
        <f>SUBTOTAL(9,F9:F13)</f>
        <v>104720.84</v>
      </c>
      <c r="G14" s="227">
        <f>SUBTOTAL(9,G9:G13)</f>
        <v>123204.06826</v>
      </c>
      <c r="H14" s="228">
        <f>SUBTOTAL(9,H9:H13)</f>
        <v>1.0000000000000002</v>
      </c>
    </row>
    <row r="15" spans="2:8" x14ac:dyDescent="0.3">
      <c r="F15" s="49"/>
      <c r="G15" s="49"/>
    </row>
  </sheetData>
  <mergeCells count="3">
    <mergeCell ref="B2:H4"/>
    <mergeCell ref="B5:H5"/>
    <mergeCell ref="B7:H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06F6-8FC9-4304-997F-1DACB0AF1855}">
  <sheetPr>
    <pageSetUpPr fitToPage="1"/>
  </sheetPr>
  <dimension ref="B1:I80"/>
  <sheetViews>
    <sheetView showGridLines="0" view="pageBreakPreview" topLeftCell="A62" zoomScaleNormal="100" zoomScaleSheetLayoutView="100" workbookViewId="0">
      <selection activeCell="C66" sqref="C66"/>
    </sheetView>
  </sheetViews>
  <sheetFormatPr defaultColWidth="11" defaultRowHeight="15" x14ac:dyDescent="0.3"/>
  <cols>
    <col min="1" max="1" width="2.83203125" style="1" customWidth="1"/>
    <col min="2" max="2" width="7.33203125" style="1" customWidth="1"/>
    <col min="3" max="3" width="51.08203125" style="1" customWidth="1"/>
    <col min="4" max="4" width="11.25" style="1" customWidth="1"/>
    <col min="5" max="5" width="15.33203125" style="1" customWidth="1"/>
    <col min="6" max="6" width="15.25" style="1" customWidth="1"/>
    <col min="7" max="8" width="17.75" style="1" bestFit="1" customWidth="1"/>
    <col min="9" max="9" width="10.83203125" style="1" customWidth="1"/>
    <col min="10" max="16384" width="11" style="1"/>
  </cols>
  <sheetData>
    <row r="1" spans="2:9" ht="15.5" thickBot="1" x14ac:dyDescent="0.35"/>
    <row r="2" spans="2:9" ht="19.5" customHeight="1" x14ac:dyDescent="0.3">
      <c r="B2" s="320" t="s">
        <v>117</v>
      </c>
      <c r="C2" s="321"/>
      <c r="D2" s="321"/>
      <c r="E2" s="321"/>
      <c r="F2" s="321"/>
      <c r="G2" s="321"/>
      <c r="H2" s="321"/>
      <c r="I2" s="322"/>
    </row>
    <row r="3" spans="2:9" ht="15" customHeight="1" x14ac:dyDescent="0.3">
      <c r="B3" s="323"/>
      <c r="C3" s="324"/>
      <c r="D3" s="324"/>
      <c r="E3" s="324"/>
      <c r="F3" s="324"/>
      <c r="G3" s="324"/>
      <c r="H3" s="324"/>
      <c r="I3" s="325"/>
    </row>
    <row r="4" spans="2:9" ht="16" customHeight="1" x14ac:dyDescent="0.3">
      <c r="B4" s="326"/>
      <c r="C4" s="327"/>
      <c r="D4" s="327"/>
      <c r="E4" s="327"/>
      <c r="F4" s="327"/>
      <c r="G4" s="327"/>
      <c r="H4" s="327"/>
      <c r="I4" s="328"/>
    </row>
    <row r="5" spans="2:9" ht="29.5" customHeight="1" x14ac:dyDescent="0.3">
      <c r="B5" s="329" t="s">
        <v>210</v>
      </c>
      <c r="C5" s="330"/>
      <c r="D5" s="330"/>
      <c r="E5" s="330"/>
      <c r="F5" s="330"/>
      <c r="G5" s="330"/>
      <c r="H5" s="330"/>
      <c r="I5" s="331"/>
    </row>
    <row r="6" spans="2:9" ht="15.5" thickBot="1" x14ac:dyDescent="0.35">
      <c r="B6" s="16"/>
      <c r="C6" s="2"/>
      <c r="D6" s="335" t="s">
        <v>119</v>
      </c>
      <c r="E6" s="335"/>
      <c r="F6" s="335"/>
      <c r="G6" s="335"/>
      <c r="H6" s="202">
        <f>OBJETO!C16</f>
        <v>45901</v>
      </c>
      <c r="I6" s="18"/>
    </row>
    <row r="7" spans="2:9" ht="21" customHeight="1" thickBot="1" x14ac:dyDescent="0.35">
      <c r="B7" s="332" t="s">
        <v>238</v>
      </c>
      <c r="C7" s="333"/>
      <c r="D7" s="333"/>
      <c r="E7" s="333"/>
      <c r="F7" s="333"/>
      <c r="G7" s="333"/>
      <c r="H7" s="333"/>
      <c r="I7" s="334"/>
    </row>
    <row r="8" spans="2:9" ht="45" x14ac:dyDescent="0.3">
      <c r="B8" s="210" t="s">
        <v>132</v>
      </c>
      <c r="C8" s="209" t="s">
        <v>4</v>
      </c>
      <c r="D8" s="209" t="s">
        <v>5</v>
      </c>
      <c r="E8" s="209" t="s">
        <v>6</v>
      </c>
      <c r="F8" s="209" t="s">
        <v>7</v>
      </c>
      <c r="G8" s="209" t="s">
        <v>8</v>
      </c>
      <c r="H8" s="209" t="s">
        <v>9</v>
      </c>
      <c r="I8" s="211" t="s">
        <v>2</v>
      </c>
    </row>
    <row r="9" spans="2:9" ht="24.65" customHeight="1" x14ac:dyDescent="0.3">
      <c r="B9" s="176" t="s">
        <v>10</v>
      </c>
      <c r="C9" s="177" t="str">
        <f>'Tabela Resumo'!C9</f>
        <v>Levantamento de Necessidades e Estudos Preliminares</v>
      </c>
      <c r="D9" s="178"/>
      <c r="E9" s="179"/>
      <c r="F9" s="179"/>
      <c r="G9" s="180">
        <f>SUBTOTAL(9, G10:G22)</f>
        <v>10472.06</v>
      </c>
      <c r="H9" s="180">
        <f>SUBTOTAL(9, H10:H22)</f>
        <v>12320.37859</v>
      </c>
      <c r="I9" s="199">
        <f>SUBTOTAL(9, I10:I22)</f>
        <v>9.9999770819256262E-2</v>
      </c>
    </row>
    <row r="10" spans="2:9" ht="16" customHeight="1" x14ac:dyDescent="0.3">
      <c r="B10" s="181" t="s">
        <v>18</v>
      </c>
      <c r="C10" s="182" t="s">
        <v>15</v>
      </c>
      <c r="D10" s="183" t="str">
        <f>'CPU- Produto 1'!F10</f>
        <v>mês</v>
      </c>
      <c r="E10" s="212">
        <f>'CPU- Produto 1'!I10</f>
        <v>0.1</v>
      </c>
      <c r="F10" s="184">
        <f>'CPU- Produto 1'!J10</f>
        <v>24515.01</v>
      </c>
      <c r="G10" s="185">
        <f t="shared" ref="G10:G36" si="0">TRUNC(E10*F10,2)</f>
        <v>2451.5</v>
      </c>
      <c r="H10" s="184">
        <f>G10*(1+BDI!$E$17)</f>
        <v>2884.1897500000005</v>
      </c>
      <c r="I10" s="200">
        <f>H10/$H$79</f>
        <v>2.3409858056906346E-2</v>
      </c>
    </row>
    <row r="11" spans="2:9" ht="16" customHeight="1" x14ac:dyDescent="0.3">
      <c r="B11" s="181" t="s">
        <v>19</v>
      </c>
      <c r="C11" s="182" t="s">
        <v>198</v>
      </c>
      <c r="D11" s="183" t="str">
        <f>'CPU- Produto 1'!F11</f>
        <v>mês</v>
      </c>
      <c r="E11" s="212">
        <f>'CPU- Produto 1'!I11</f>
        <v>0.05</v>
      </c>
      <c r="F11" s="184">
        <f>'CPU- Produto 1'!J11</f>
        <v>22433.13</v>
      </c>
      <c r="G11" s="185">
        <f t="shared" si="0"/>
        <v>1121.6500000000001</v>
      </c>
      <c r="H11" s="184">
        <f>G11*(1+BDI!$E$17)</f>
        <v>1319.6212250000003</v>
      </c>
      <c r="I11" s="200">
        <f t="shared" ref="I11:I50" si="1">H11/$H$79</f>
        <v>1.0710857552326741E-2</v>
      </c>
    </row>
    <row r="12" spans="2:9" ht="16" customHeight="1" x14ac:dyDescent="0.3">
      <c r="B12" s="181" t="s">
        <v>20</v>
      </c>
      <c r="C12" s="182" t="s">
        <v>199</v>
      </c>
      <c r="D12" s="183" t="str">
        <f>'CPU- Produto 1'!F12</f>
        <v>mês</v>
      </c>
      <c r="E12" s="212">
        <f>'CPU- Produto 1'!I12</f>
        <v>1.0000000000000002E-2</v>
      </c>
      <c r="F12" s="184">
        <f>'CPU- Produto 1'!J12</f>
        <v>26712.02</v>
      </c>
      <c r="G12" s="185">
        <f t="shared" si="0"/>
        <v>267.12</v>
      </c>
      <c r="H12" s="184">
        <f>G12*(1+BDI!$E$17)</f>
        <v>314.26668000000001</v>
      </c>
      <c r="I12" s="200">
        <f t="shared" si="1"/>
        <v>2.5507816782218327E-3</v>
      </c>
    </row>
    <row r="13" spans="2:9" ht="16" customHeight="1" x14ac:dyDescent="0.3">
      <c r="B13" s="181" t="s">
        <v>21</v>
      </c>
      <c r="C13" s="182" t="s">
        <v>17</v>
      </c>
      <c r="D13" s="183" t="str">
        <f>'CPU- Produto 1'!F13</f>
        <v>mês</v>
      </c>
      <c r="E13" s="212">
        <f>'CPU- Produto 1'!I13</f>
        <v>0.05</v>
      </c>
      <c r="F13" s="184">
        <f>'CPU- Produto 1'!J13</f>
        <v>22433.13</v>
      </c>
      <c r="G13" s="185">
        <f t="shared" si="0"/>
        <v>1121.6500000000001</v>
      </c>
      <c r="H13" s="184">
        <f>G13*(1+BDI!$E$17)</f>
        <v>1319.6212250000003</v>
      </c>
      <c r="I13" s="200">
        <f t="shared" si="1"/>
        <v>1.0710857552326741E-2</v>
      </c>
    </row>
    <row r="14" spans="2:9" ht="16" customHeight="1" x14ac:dyDescent="0.3">
      <c r="B14" s="181" t="s">
        <v>22</v>
      </c>
      <c r="C14" s="182" t="s">
        <v>200</v>
      </c>
      <c r="D14" s="183" t="str">
        <f>'CPU- Produto 1'!F14</f>
        <v>mês</v>
      </c>
      <c r="E14" s="212">
        <f>'CPU- Produto 1'!I14</f>
        <v>0.05</v>
      </c>
      <c r="F14" s="184">
        <f>'CPU- Produto 1'!J14</f>
        <v>23411.37</v>
      </c>
      <c r="G14" s="185">
        <f t="shared" si="0"/>
        <v>1170.56</v>
      </c>
      <c r="H14" s="184">
        <f>G14*(1+BDI!$E$17)</f>
        <v>1377.1638400000002</v>
      </c>
      <c r="I14" s="200">
        <f t="shared" si="1"/>
        <v>1.1177908809745989E-2</v>
      </c>
    </row>
    <row r="15" spans="2:9" ht="16" customHeight="1" x14ac:dyDescent="0.3">
      <c r="B15" s="186" t="s">
        <v>73</v>
      </c>
      <c r="C15" s="182" t="s">
        <v>32</v>
      </c>
      <c r="D15" s="183" t="str">
        <f>'CPU- Produto 1'!F15</f>
        <v>hora</v>
      </c>
      <c r="E15" s="212">
        <f>'CPU- Produto 1'!I15</f>
        <v>6.5</v>
      </c>
      <c r="F15" s="184">
        <f>'CPU- Produto 1'!J15</f>
        <v>127.32</v>
      </c>
      <c r="G15" s="185">
        <f t="shared" si="0"/>
        <v>827.58</v>
      </c>
      <c r="H15" s="184">
        <f>G15*(1+BDI!$E$17)</f>
        <v>973.64787000000013</v>
      </c>
      <c r="I15" s="200">
        <f t="shared" si="1"/>
        <v>7.9027249972402833E-3</v>
      </c>
    </row>
    <row r="16" spans="2:9" ht="16" customHeight="1" x14ac:dyDescent="0.3">
      <c r="B16" s="186" t="s">
        <v>74</v>
      </c>
      <c r="C16" s="182" t="s">
        <v>34</v>
      </c>
      <c r="D16" s="183" t="str">
        <f>'CPU- Produto 1'!F16</f>
        <v>hora</v>
      </c>
      <c r="E16" s="212">
        <f>'CPU- Produto 1'!I16</f>
        <v>6</v>
      </c>
      <c r="F16" s="184">
        <f>'CPU- Produto 1'!J16</f>
        <v>127.32</v>
      </c>
      <c r="G16" s="185">
        <f t="shared" si="0"/>
        <v>763.92</v>
      </c>
      <c r="H16" s="184">
        <f>G16*(1+BDI!$E$17)</f>
        <v>898.75188000000003</v>
      </c>
      <c r="I16" s="200">
        <f t="shared" si="1"/>
        <v>7.2948230743756452E-3</v>
      </c>
    </row>
    <row r="17" spans="2:9" ht="16" customHeight="1" x14ac:dyDescent="0.3">
      <c r="B17" s="186" t="s">
        <v>75</v>
      </c>
      <c r="C17" s="182" t="s">
        <v>35</v>
      </c>
      <c r="D17" s="183" t="str">
        <f>'CPU- Produto 1'!F17</f>
        <v>hora</v>
      </c>
      <c r="E17" s="212">
        <f>'CPU- Produto 1'!I17</f>
        <v>1</v>
      </c>
      <c r="F17" s="184">
        <f>'CPU- Produto 1'!J17</f>
        <v>127.32</v>
      </c>
      <c r="G17" s="185">
        <f t="shared" si="0"/>
        <v>127.32</v>
      </c>
      <c r="H17" s="184">
        <f>G17*(1+BDI!$E$17)</f>
        <v>149.79198</v>
      </c>
      <c r="I17" s="200">
        <f t="shared" si="1"/>
        <v>1.215803845729274E-3</v>
      </c>
    </row>
    <row r="18" spans="2:9" ht="16" customHeight="1" x14ac:dyDescent="0.3">
      <c r="B18" s="186" t="s">
        <v>86</v>
      </c>
      <c r="C18" s="182" t="s">
        <v>201</v>
      </c>
      <c r="D18" s="183" t="str">
        <f>'CPU- Produto 1'!F18</f>
        <v>mês</v>
      </c>
      <c r="E18" s="212">
        <f>'CPU- Produto 1'!I18</f>
        <v>2.5000000000000001E-2</v>
      </c>
      <c r="F18" s="184">
        <f>'CPU- Produto 1'!J18</f>
        <v>22638.12</v>
      </c>
      <c r="G18" s="185">
        <f t="shared" si="0"/>
        <v>565.95000000000005</v>
      </c>
      <c r="H18" s="184">
        <f>G18*(1+BDI!$E$17)</f>
        <v>665.84017500000016</v>
      </c>
      <c r="I18" s="200">
        <f t="shared" si="1"/>
        <v>5.4043684141571067E-3</v>
      </c>
    </row>
    <row r="19" spans="2:9" ht="16" customHeight="1" x14ac:dyDescent="0.3">
      <c r="B19" s="186" t="s">
        <v>87</v>
      </c>
      <c r="C19" s="182" t="s">
        <v>202</v>
      </c>
      <c r="D19" s="183" t="str">
        <f>'CPU- Produto 1'!F19</f>
        <v>hora</v>
      </c>
      <c r="E19" s="212">
        <f>'CPU- Produto 1'!I19</f>
        <v>1</v>
      </c>
      <c r="F19" s="184">
        <f>'CPU- Produto 1'!J19</f>
        <v>127.32</v>
      </c>
      <c r="G19" s="185">
        <f t="shared" si="0"/>
        <v>127.32</v>
      </c>
      <c r="H19" s="184">
        <f>G19*(1+BDI!$E$17)</f>
        <v>149.79198</v>
      </c>
      <c r="I19" s="200">
        <f t="shared" si="1"/>
        <v>1.215803845729274E-3</v>
      </c>
    </row>
    <row r="20" spans="2:9" ht="16" customHeight="1" x14ac:dyDescent="0.3">
      <c r="B20" s="186" t="s">
        <v>88</v>
      </c>
      <c r="C20" s="182" t="s">
        <v>68</v>
      </c>
      <c r="D20" s="183" t="str">
        <f>'CPU- Produto 1'!F20</f>
        <v>hora</v>
      </c>
      <c r="E20" s="212">
        <f>'CPU- Produto 1'!I20</f>
        <v>1.5</v>
      </c>
      <c r="F20" s="184">
        <f>'CPU- Produto 1'!J20</f>
        <v>127.32</v>
      </c>
      <c r="G20" s="185">
        <f t="shared" si="0"/>
        <v>190.98</v>
      </c>
      <c r="H20" s="184">
        <f>G20*(1+BDI!$E$17)</f>
        <v>224.68797000000001</v>
      </c>
      <c r="I20" s="200">
        <f t="shared" si="1"/>
        <v>1.8237057685939113E-3</v>
      </c>
    </row>
    <row r="21" spans="2:9" ht="16" customHeight="1" x14ac:dyDescent="0.3">
      <c r="B21" s="186" t="s">
        <v>89</v>
      </c>
      <c r="C21" s="182" t="s">
        <v>203</v>
      </c>
      <c r="D21" s="183" t="str">
        <f>'CPU- Produto 1'!F21</f>
        <v>mês</v>
      </c>
      <c r="E21" s="212">
        <f>'CPU- Produto 1'!I21</f>
        <v>2.5000000000000001E-2</v>
      </c>
      <c r="F21" s="184">
        <f>'CPU- Produto 1'!J21</f>
        <v>22638.12</v>
      </c>
      <c r="G21" s="185">
        <f t="shared" si="0"/>
        <v>565.95000000000005</v>
      </c>
      <c r="H21" s="184">
        <f>G21*(1+BDI!$E$17)</f>
        <v>665.84017500000016</v>
      </c>
      <c r="I21" s="200">
        <f t="shared" si="1"/>
        <v>5.4043684141571067E-3</v>
      </c>
    </row>
    <row r="22" spans="2:9" ht="16" customHeight="1" x14ac:dyDescent="0.3">
      <c r="B22" s="186" t="s">
        <v>90</v>
      </c>
      <c r="C22" s="182" t="s">
        <v>204</v>
      </c>
      <c r="D22" s="183" t="str">
        <f>'CPU- Produto 1'!F22</f>
        <v>mês</v>
      </c>
      <c r="E22" s="212">
        <f>'CPU- Produto 1'!I22</f>
        <v>0.05</v>
      </c>
      <c r="F22" s="184">
        <f>'CPU- Produto 1'!J22</f>
        <v>23411.37</v>
      </c>
      <c r="G22" s="185">
        <f t="shared" si="0"/>
        <v>1170.56</v>
      </c>
      <c r="H22" s="184">
        <f>G22*(1+BDI!$E$17)</f>
        <v>1377.1638400000002</v>
      </c>
      <c r="I22" s="200">
        <f t="shared" si="1"/>
        <v>1.1177908809745989E-2</v>
      </c>
    </row>
    <row r="23" spans="2:9" ht="16" customHeight="1" x14ac:dyDescent="0.3">
      <c r="B23" s="187" t="s">
        <v>11</v>
      </c>
      <c r="C23" s="188" t="str">
        <f>'Tabela Resumo'!C10</f>
        <v>Projeto de Arquitetura</v>
      </c>
      <c r="D23" s="189"/>
      <c r="E23" s="190"/>
      <c r="F23" s="191"/>
      <c r="G23" s="192">
        <f>SUBTOTAL(9,G24:G36)</f>
        <v>26180.229999999996</v>
      </c>
      <c r="H23" s="192">
        <f>SUBTOTAL(9,H24:H36)</f>
        <v>30801.040595000002</v>
      </c>
      <c r="I23" s="201">
        <f>SUBTOTAL(9,I24:I36)</f>
        <v>0.25000019098395321</v>
      </c>
    </row>
    <row r="24" spans="2:9" ht="16" customHeight="1" x14ac:dyDescent="0.3">
      <c r="B24" s="181" t="s">
        <v>23</v>
      </c>
      <c r="C24" s="182" t="s">
        <v>15</v>
      </c>
      <c r="D24" s="183" t="str">
        <f>'CPU- Produto 2'!F10</f>
        <v>mês</v>
      </c>
      <c r="E24" s="212">
        <f>'CPU- Produto 2'!I10</f>
        <v>0.25</v>
      </c>
      <c r="F24" s="184">
        <f>'CPU- Produto 2'!J10</f>
        <v>24515.01</v>
      </c>
      <c r="G24" s="185">
        <f t="shared" si="0"/>
        <v>6128.75</v>
      </c>
      <c r="H24" s="184">
        <f>G24*(1+BDI!$E$17)</f>
        <v>7210.4743750000007</v>
      </c>
      <c r="I24" s="200">
        <f t="shared" si="1"/>
        <v>5.8524645142265859E-2</v>
      </c>
    </row>
    <row r="25" spans="2:9" ht="16" customHeight="1" x14ac:dyDescent="0.3">
      <c r="B25" s="181" t="s">
        <v>24</v>
      </c>
      <c r="C25" s="182" t="s">
        <v>198</v>
      </c>
      <c r="D25" s="183" t="str">
        <f>'CPU- Produto 2'!F11</f>
        <v>mês</v>
      </c>
      <c r="E25" s="212">
        <f>'CPU- Produto 2'!I11</f>
        <v>0.125</v>
      </c>
      <c r="F25" s="184">
        <f>'CPU- Produto 2'!J11</f>
        <v>22433.13</v>
      </c>
      <c r="G25" s="185">
        <f t="shared" si="0"/>
        <v>2804.14</v>
      </c>
      <c r="H25" s="184">
        <f>G25*(1+BDI!$E$17)</f>
        <v>3299.07071</v>
      </c>
      <c r="I25" s="200">
        <f t="shared" si="1"/>
        <v>2.6777287118781707E-2</v>
      </c>
    </row>
    <row r="26" spans="2:9" ht="16" customHeight="1" x14ac:dyDescent="0.3">
      <c r="B26" s="181" t="s">
        <v>25</v>
      </c>
      <c r="C26" s="182" t="s">
        <v>199</v>
      </c>
      <c r="D26" s="183" t="str">
        <f>'CPU- Produto 2'!F12</f>
        <v>mês</v>
      </c>
      <c r="E26" s="212">
        <f>'CPU- Produto 2'!I12</f>
        <v>2.5000000000000001E-2</v>
      </c>
      <c r="F26" s="184">
        <f>'CPU- Produto 2'!J12</f>
        <v>26712.02</v>
      </c>
      <c r="G26" s="185">
        <f t="shared" si="0"/>
        <v>667.8</v>
      </c>
      <c r="H26" s="184">
        <f>G26*(1+BDI!$E$17)</f>
        <v>785.66669999999999</v>
      </c>
      <c r="I26" s="200">
        <f t="shared" si="1"/>
        <v>6.376954195554581E-3</v>
      </c>
    </row>
    <row r="27" spans="2:9" ht="16" customHeight="1" x14ac:dyDescent="0.3">
      <c r="B27" s="186" t="s">
        <v>26</v>
      </c>
      <c r="C27" s="182" t="s">
        <v>17</v>
      </c>
      <c r="D27" s="183" t="str">
        <f>'CPU- Produto 2'!F13</f>
        <v>mês</v>
      </c>
      <c r="E27" s="212">
        <f>'CPU- Produto 2'!I13</f>
        <v>0.125</v>
      </c>
      <c r="F27" s="184">
        <f>'CPU- Produto 2'!J13</f>
        <v>22433.13</v>
      </c>
      <c r="G27" s="185">
        <f t="shared" si="0"/>
        <v>2804.14</v>
      </c>
      <c r="H27" s="184">
        <f>G27*(1+BDI!$E$17)</f>
        <v>3299.07071</v>
      </c>
      <c r="I27" s="200">
        <f t="shared" si="1"/>
        <v>2.6777287118781707E-2</v>
      </c>
    </row>
    <row r="28" spans="2:9" ht="16" customHeight="1" x14ac:dyDescent="0.3">
      <c r="B28" s="186" t="s">
        <v>27</v>
      </c>
      <c r="C28" s="182" t="s">
        <v>200</v>
      </c>
      <c r="D28" s="183" t="str">
        <f>'CPU- Produto 2'!F14</f>
        <v>mês</v>
      </c>
      <c r="E28" s="212">
        <f>'CPU- Produto 2'!I14</f>
        <v>0.125</v>
      </c>
      <c r="F28" s="184">
        <f>'CPU- Produto 2'!J14</f>
        <v>23411.37</v>
      </c>
      <c r="G28" s="185">
        <f t="shared" si="0"/>
        <v>2926.42</v>
      </c>
      <c r="H28" s="184">
        <f>G28*(1+BDI!$E$17)</f>
        <v>3442.9331300000003</v>
      </c>
      <c r="I28" s="200">
        <f t="shared" si="1"/>
        <v>2.7944963008318117E-2</v>
      </c>
    </row>
    <row r="29" spans="2:9" ht="16" customHeight="1" x14ac:dyDescent="0.3">
      <c r="B29" s="186" t="s">
        <v>28</v>
      </c>
      <c r="C29" s="182" t="s">
        <v>32</v>
      </c>
      <c r="D29" s="183" t="str">
        <f>'CPU- Produto 2'!F15</f>
        <v>hora</v>
      </c>
      <c r="E29" s="212">
        <f>'CPU- Produto 2'!I15</f>
        <v>16.25</v>
      </c>
      <c r="F29" s="184">
        <f>'CPU- Produto 2'!J15</f>
        <v>127.32</v>
      </c>
      <c r="G29" s="185">
        <f t="shared" si="0"/>
        <v>2068.9499999999998</v>
      </c>
      <c r="H29" s="184">
        <f>G29*(1+BDI!$E$17)</f>
        <v>2434.1196749999999</v>
      </c>
      <c r="I29" s="200">
        <f t="shared" si="1"/>
        <v>1.9756812493100705E-2</v>
      </c>
    </row>
    <row r="30" spans="2:9" ht="16" customHeight="1" x14ac:dyDescent="0.3">
      <c r="B30" s="186" t="s">
        <v>31</v>
      </c>
      <c r="C30" s="182" t="s">
        <v>34</v>
      </c>
      <c r="D30" s="183" t="str">
        <f>'CPU- Produto 2'!F16</f>
        <v>hora</v>
      </c>
      <c r="E30" s="212">
        <f>'CPU- Produto 2'!I16</f>
        <v>15</v>
      </c>
      <c r="F30" s="184">
        <f>'CPU- Produto 2'!J16</f>
        <v>127.32</v>
      </c>
      <c r="G30" s="185">
        <f t="shared" si="0"/>
        <v>1909.8</v>
      </c>
      <c r="H30" s="184">
        <f>G30*(1+BDI!$E$17)</f>
        <v>2246.8797</v>
      </c>
      <c r="I30" s="200">
        <f t="shared" si="1"/>
        <v>1.8237057685939112E-2</v>
      </c>
    </row>
    <row r="31" spans="2:9" ht="16" customHeight="1" x14ac:dyDescent="0.3">
      <c r="B31" s="186" t="s">
        <v>30</v>
      </c>
      <c r="C31" s="182" t="s">
        <v>35</v>
      </c>
      <c r="D31" s="183" t="str">
        <f>'CPU- Produto 2'!F17</f>
        <v>hora</v>
      </c>
      <c r="E31" s="212">
        <f>'CPU- Produto 2'!I17</f>
        <v>2.5</v>
      </c>
      <c r="F31" s="184">
        <f>'CPU- Produto 2'!J17</f>
        <v>127.32</v>
      </c>
      <c r="G31" s="185">
        <f t="shared" si="0"/>
        <v>318.3</v>
      </c>
      <c r="H31" s="184">
        <f>G31*(1+BDI!$E$17)</f>
        <v>374.47995000000003</v>
      </c>
      <c r="I31" s="200">
        <f t="shared" si="1"/>
        <v>3.0395096143231858E-3</v>
      </c>
    </row>
    <row r="32" spans="2:9" ht="16" customHeight="1" x14ac:dyDescent="0.3">
      <c r="B32" s="186" t="s">
        <v>33</v>
      </c>
      <c r="C32" s="182" t="s">
        <v>201</v>
      </c>
      <c r="D32" s="183" t="str">
        <f>'CPU- Produto 2'!F18</f>
        <v>mês</v>
      </c>
      <c r="E32" s="212">
        <f>'CPU- Produto 2'!I18</f>
        <v>6.25E-2</v>
      </c>
      <c r="F32" s="184">
        <f>'CPU- Produto 2'!J18</f>
        <v>22638.12</v>
      </c>
      <c r="G32" s="185">
        <f t="shared" si="0"/>
        <v>1414.88</v>
      </c>
      <c r="H32" s="184">
        <f>G32*(1+BDI!$E$17)</f>
        <v>1664.6063200000003</v>
      </c>
      <c r="I32" s="200">
        <f t="shared" si="1"/>
        <v>1.3510968781381054E-2</v>
      </c>
    </row>
    <row r="33" spans="2:9" ht="16" customHeight="1" x14ac:dyDescent="0.3">
      <c r="B33" s="186" t="s">
        <v>36</v>
      </c>
      <c r="C33" s="182" t="s">
        <v>202</v>
      </c>
      <c r="D33" s="183" t="str">
        <f>'CPU- Produto 2'!F19</f>
        <v>hora</v>
      </c>
      <c r="E33" s="212">
        <f>'CPU- Produto 2'!I19</f>
        <v>2.5</v>
      </c>
      <c r="F33" s="184">
        <f>'CPU- Produto 2'!J19</f>
        <v>127.32</v>
      </c>
      <c r="G33" s="185">
        <f t="shared" si="0"/>
        <v>318.3</v>
      </c>
      <c r="H33" s="184">
        <f>G33*(1+BDI!$E$17)</f>
        <v>374.47995000000003</v>
      </c>
      <c r="I33" s="200">
        <f t="shared" si="1"/>
        <v>3.0395096143231858E-3</v>
      </c>
    </row>
    <row r="34" spans="2:9" ht="16" customHeight="1" x14ac:dyDescent="0.3">
      <c r="B34" s="186" t="s">
        <v>37</v>
      </c>
      <c r="C34" s="182" t="s">
        <v>68</v>
      </c>
      <c r="D34" s="183" t="str">
        <f>'CPU- Produto 2'!F20</f>
        <v>hora</v>
      </c>
      <c r="E34" s="212">
        <f>'CPU- Produto 2'!I20</f>
        <v>3.75</v>
      </c>
      <c r="F34" s="184">
        <f>'CPU- Produto 2'!J20</f>
        <v>127.32</v>
      </c>
      <c r="G34" s="185">
        <f t="shared" si="0"/>
        <v>477.45</v>
      </c>
      <c r="H34" s="184">
        <f>G34*(1+BDI!$E$17)</f>
        <v>561.71992499999999</v>
      </c>
      <c r="I34" s="200">
        <f t="shared" si="1"/>
        <v>4.559264421484778E-3</v>
      </c>
    </row>
    <row r="35" spans="2:9" ht="16" customHeight="1" x14ac:dyDescent="0.3">
      <c r="B35" s="186" t="s">
        <v>80</v>
      </c>
      <c r="C35" s="182" t="s">
        <v>203</v>
      </c>
      <c r="D35" s="183" t="str">
        <f>'CPU- Produto 2'!F21</f>
        <v>mês</v>
      </c>
      <c r="E35" s="212">
        <f>'CPU- Produto 2'!I21</f>
        <v>6.25E-2</v>
      </c>
      <c r="F35" s="184">
        <f>'CPU- Produto 2'!J21</f>
        <v>22638.12</v>
      </c>
      <c r="G35" s="185">
        <f t="shared" si="0"/>
        <v>1414.88</v>
      </c>
      <c r="H35" s="184">
        <f>G35*(1+BDI!$E$17)</f>
        <v>1664.6063200000003</v>
      </c>
      <c r="I35" s="200">
        <f t="shared" si="1"/>
        <v>1.3510968781381054E-2</v>
      </c>
    </row>
    <row r="36" spans="2:9" ht="16" customHeight="1" x14ac:dyDescent="0.3">
      <c r="B36" s="186" t="s">
        <v>91</v>
      </c>
      <c r="C36" s="182" t="s">
        <v>204</v>
      </c>
      <c r="D36" s="183" t="str">
        <f>'CPU- Produto 2'!F22</f>
        <v>mês</v>
      </c>
      <c r="E36" s="212">
        <f>'CPU- Produto 2'!I22</f>
        <v>0.125</v>
      </c>
      <c r="F36" s="184">
        <f>'CPU- Produto 2'!J22</f>
        <v>23411.37</v>
      </c>
      <c r="G36" s="185">
        <f t="shared" si="0"/>
        <v>2926.42</v>
      </c>
      <c r="H36" s="184">
        <f>G36*(1+BDI!$E$17)</f>
        <v>3442.9331300000003</v>
      </c>
      <c r="I36" s="200">
        <f t="shared" si="1"/>
        <v>2.7944963008318117E-2</v>
      </c>
    </row>
    <row r="37" spans="2:9" ht="16" customHeight="1" x14ac:dyDescent="0.3">
      <c r="B37" s="187" t="s">
        <v>12</v>
      </c>
      <c r="C37" s="188" t="str">
        <f>'Tabela Resumo'!C11</f>
        <v>Projeto Básico</v>
      </c>
      <c r="D37" s="189"/>
      <c r="E37" s="190"/>
      <c r="F37" s="189"/>
      <c r="G37" s="192">
        <f>SUBTOTAL(9,G38:G50)</f>
        <v>26180.229999999996</v>
      </c>
      <c r="H37" s="192">
        <f>SUBTOTAL(9,H38:H50)</f>
        <v>30801.040595000002</v>
      </c>
      <c r="I37" s="193">
        <f>SUBTOTAL(9,I38:I50)</f>
        <v>0.25000019098395321</v>
      </c>
    </row>
    <row r="38" spans="2:9" ht="16" customHeight="1" x14ac:dyDescent="0.3">
      <c r="B38" s="181" t="s">
        <v>38</v>
      </c>
      <c r="C38" s="182" t="s">
        <v>15</v>
      </c>
      <c r="D38" s="183" t="str">
        <f>'CPU- Produto 3'!F10</f>
        <v>mês</v>
      </c>
      <c r="E38" s="212">
        <f>'CPU- Produto 3'!I10</f>
        <v>0.25</v>
      </c>
      <c r="F38" s="184">
        <f>'CPU- Produto 3'!J10</f>
        <v>24515.01</v>
      </c>
      <c r="G38" s="185">
        <f t="shared" ref="G38:G50" si="2">TRUNC(E38*F38,2)</f>
        <v>6128.75</v>
      </c>
      <c r="H38" s="184">
        <f>G38*(1+BDI!$E$17)</f>
        <v>7210.4743750000007</v>
      </c>
      <c r="I38" s="200">
        <f t="shared" si="1"/>
        <v>5.8524645142265859E-2</v>
      </c>
    </row>
    <row r="39" spans="2:9" ht="16" customHeight="1" x14ac:dyDescent="0.3">
      <c r="B39" s="181" t="s">
        <v>39</v>
      </c>
      <c r="C39" s="182" t="s">
        <v>198</v>
      </c>
      <c r="D39" s="183" t="str">
        <f>'CPU- Produto 3'!F11</f>
        <v>mês</v>
      </c>
      <c r="E39" s="212">
        <f>'CPU- Produto 3'!I11</f>
        <v>0.125</v>
      </c>
      <c r="F39" s="184">
        <f>'CPU- Produto 3'!J11</f>
        <v>22433.13</v>
      </c>
      <c r="G39" s="185">
        <f t="shared" si="2"/>
        <v>2804.14</v>
      </c>
      <c r="H39" s="184">
        <f>G39*(1+BDI!$E$17)</f>
        <v>3299.07071</v>
      </c>
      <c r="I39" s="200">
        <f t="shared" si="1"/>
        <v>2.6777287118781707E-2</v>
      </c>
    </row>
    <row r="40" spans="2:9" ht="16" customHeight="1" x14ac:dyDescent="0.3">
      <c r="B40" s="181" t="s">
        <v>40</v>
      </c>
      <c r="C40" s="182" t="s">
        <v>199</v>
      </c>
      <c r="D40" s="183" t="str">
        <f>'CPU- Produto 3'!F12</f>
        <v>mês</v>
      </c>
      <c r="E40" s="212">
        <f>'CPU- Produto 3'!I12</f>
        <v>2.5000000000000001E-2</v>
      </c>
      <c r="F40" s="184">
        <f>'CPU- Produto 3'!J12</f>
        <v>26712.02</v>
      </c>
      <c r="G40" s="185">
        <f t="shared" si="2"/>
        <v>667.8</v>
      </c>
      <c r="H40" s="184">
        <f>G40*(1+BDI!$E$17)</f>
        <v>785.66669999999999</v>
      </c>
      <c r="I40" s="200">
        <f t="shared" si="1"/>
        <v>6.376954195554581E-3</v>
      </c>
    </row>
    <row r="41" spans="2:9" ht="16" customHeight="1" x14ac:dyDescent="0.3">
      <c r="B41" s="186" t="s">
        <v>41</v>
      </c>
      <c r="C41" s="182" t="s">
        <v>17</v>
      </c>
      <c r="D41" s="183" t="str">
        <f>'CPU- Produto 3'!F13</f>
        <v>mês</v>
      </c>
      <c r="E41" s="212">
        <f>'CPU- Produto 3'!I13</f>
        <v>0.125</v>
      </c>
      <c r="F41" s="184">
        <f>'CPU- Produto 3'!J13</f>
        <v>22433.13</v>
      </c>
      <c r="G41" s="185">
        <f t="shared" si="2"/>
        <v>2804.14</v>
      </c>
      <c r="H41" s="184">
        <f>G41*(1+BDI!$E$17)</f>
        <v>3299.07071</v>
      </c>
      <c r="I41" s="200">
        <f t="shared" si="1"/>
        <v>2.6777287118781707E-2</v>
      </c>
    </row>
    <row r="42" spans="2:9" ht="16" customHeight="1" x14ac:dyDescent="0.3">
      <c r="B42" s="186" t="s">
        <v>42</v>
      </c>
      <c r="C42" s="182" t="s">
        <v>200</v>
      </c>
      <c r="D42" s="183" t="str">
        <f>'CPU- Produto 3'!F14</f>
        <v>mês</v>
      </c>
      <c r="E42" s="212">
        <f>'CPU- Produto 3'!I14</f>
        <v>0.125</v>
      </c>
      <c r="F42" s="184">
        <f>'CPU- Produto 3'!J14</f>
        <v>23411.37</v>
      </c>
      <c r="G42" s="185">
        <f t="shared" si="2"/>
        <v>2926.42</v>
      </c>
      <c r="H42" s="184">
        <f>G42*(1+BDI!$E$17)</f>
        <v>3442.9331300000003</v>
      </c>
      <c r="I42" s="200">
        <f t="shared" si="1"/>
        <v>2.7944963008318117E-2</v>
      </c>
    </row>
    <row r="43" spans="2:9" ht="16" customHeight="1" x14ac:dyDescent="0.3">
      <c r="B43" s="186" t="s">
        <v>45</v>
      </c>
      <c r="C43" s="182" t="s">
        <v>32</v>
      </c>
      <c r="D43" s="183" t="str">
        <f>'CPU- Produto 3'!F15</f>
        <v>hora</v>
      </c>
      <c r="E43" s="212">
        <f>'CPU- Produto 3'!I15</f>
        <v>16.25</v>
      </c>
      <c r="F43" s="184">
        <f>'CPU- Produto 3'!J15</f>
        <v>127.32</v>
      </c>
      <c r="G43" s="185">
        <f t="shared" si="2"/>
        <v>2068.9499999999998</v>
      </c>
      <c r="H43" s="184">
        <f>G43*(1+BDI!$E$17)</f>
        <v>2434.1196749999999</v>
      </c>
      <c r="I43" s="200">
        <f t="shared" si="1"/>
        <v>1.9756812493100705E-2</v>
      </c>
    </row>
    <row r="44" spans="2:9" ht="16" customHeight="1" x14ac:dyDescent="0.3">
      <c r="B44" s="186" t="s">
        <v>43</v>
      </c>
      <c r="C44" s="182" t="s">
        <v>34</v>
      </c>
      <c r="D44" s="183" t="str">
        <f>'CPU- Produto 3'!F16</f>
        <v>hora</v>
      </c>
      <c r="E44" s="212">
        <f>'CPU- Produto 3'!I16</f>
        <v>15</v>
      </c>
      <c r="F44" s="184">
        <f>'CPU- Produto 3'!J16</f>
        <v>127.32</v>
      </c>
      <c r="G44" s="185">
        <f t="shared" si="2"/>
        <v>1909.8</v>
      </c>
      <c r="H44" s="184">
        <f>G44*(1+BDI!$E$17)</f>
        <v>2246.8797</v>
      </c>
      <c r="I44" s="200">
        <f t="shared" si="1"/>
        <v>1.8237057685939112E-2</v>
      </c>
    </row>
    <row r="45" spans="2:9" ht="16" customHeight="1" x14ac:dyDescent="0.3">
      <c r="B45" s="186" t="s">
        <v>44</v>
      </c>
      <c r="C45" s="182" t="s">
        <v>35</v>
      </c>
      <c r="D45" s="183" t="str">
        <f>'CPU- Produto 3'!F17</f>
        <v>hora</v>
      </c>
      <c r="E45" s="212">
        <f>'CPU- Produto 3'!I17</f>
        <v>2.5</v>
      </c>
      <c r="F45" s="184">
        <f>'CPU- Produto 3'!J17</f>
        <v>127.32</v>
      </c>
      <c r="G45" s="185">
        <f t="shared" si="2"/>
        <v>318.3</v>
      </c>
      <c r="H45" s="184">
        <f>G45*(1+BDI!$E$17)</f>
        <v>374.47995000000003</v>
      </c>
      <c r="I45" s="200">
        <f t="shared" si="1"/>
        <v>3.0395096143231858E-3</v>
      </c>
    </row>
    <row r="46" spans="2:9" ht="16" customHeight="1" x14ac:dyDescent="0.3">
      <c r="B46" s="186" t="s">
        <v>66</v>
      </c>
      <c r="C46" s="182" t="s">
        <v>201</v>
      </c>
      <c r="D46" s="183" t="str">
        <f>'CPU- Produto 3'!F18</f>
        <v>mês</v>
      </c>
      <c r="E46" s="212">
        <f>'CPU- Produto 3'!I18</f>
        <v>6.25E-2</v>
      </c>
      <c r="F46" s="184">
        <f>'CPU- Produto 3'!J18</f>
        <v>22638.12</v>
      </c>
      <c r="G46" s="185">
        <f t="shared" si="2"/>
        <v>1414.88</v>
      </c>
      <c r="H46" s="184">
        <f>G46*(1+BDI!$E$17)</f>
        <v>1664.6063200000003</v>
      </c>
      <c r="I46" s="200">
        <f t="shared" si="1"/>
        <v>1.3510968781381054E-2</v>
      </c>
    </row>
    <row r="47" spans="2:9" ht="16" customHeight="1" x14ac:dyDescent="0.3">
      <c r="B47" s="186" t="s">
        <v>67</v>
      </c>
      <c r="C47" s="182" t="s">
        <v>202</v>
      </c>
      <c r="D47" s="183" t="str">
        <f>'CPU- Produto 3'!F19</f>
        <v>hora</v>
      </c>
      <c r="E47" s="212">
        <f>'CPU- Produto 3'!I19</f>
        <v>2.5</v>
      </c>
      <c r="F47" s="184">
        <f>'CPU- Produto 3'!J19</f>
        <v>127.32</v>
      </c>
      <c r="G47" s="185">
        <f t="shared" si="2"/>
        <v>318.3</v>
      </c>
      <c r="H47" s="184">
        <f>G47*(1+BDI!$E$17)</f>
        <v>374.47995000000003</v>
      </c>
      <c r="I47" s="200">
        <f t="shared" si="1"/>
        <v>3.0395096143231858E-3</v>
      </c>
    </row>
    <row r="48" spans="2:9" ht="16" customHeight="1" x14ac:dyDescent="0.3">
      <c r="B48" s="186" t="s">
        <v>69</v>
      </c>
      <c r="C48" s="182" t="s">
        <v>68</v>
      </c>
      <c r="D48" s="183" t="str">
        <f>'CPU- Produto 3'!F20</f>
        <v>hora</v>
      </c>
      <c r="E48" s="212">
        <f>'CPU- Produto 3'!I20</f>
        <v>3.75</v>
      </c>
      <c r="F48" s="184">
        <f>'CPU- Produto 3'!J20</f>
        <v>127.32</v>
      </c>
      <c r="G48" s="185">
        <f t="shared" si="2"/>
        <v>477.45</v>
      </c>
      <c r="H48" s="184">
        <f>G48*(1+BDI!$E$17)</f>
        <v>561.71992499999999</v>
      </c>
      <c r="I48" s="200">
        <f t="shared" si="1"/>
        <v>4.559264421484778E-3</v>
      </c>
    </row>
    <row r="49" spans="2:9" ht="16" customHeight="1" x14ac:dyDescent="0.3">
      <c r="B49" s="186" t="s">
        <v>84</v>
      </c>
      <c r="C49" s="182" t="s">
        <v>203</v>
      </c>
      <c r="D49" s="183" t="str">
        <f>'CPU- Produto 3'!F21</f>
        <v>mês</v>
      </c>
      <c r="E49" s="212">
        <f>'CPU- Produto 3'!I21</f>
        <v>6.25E-2</v>
      </c>
      <c r="F49" s="184">
        <f>'CPU- Produto 3'!J21</f>
        <v>22638.12</v>
      </c>
      <c r="G49" s="185">
        <f t="shared" si="2"/>
        <v>1414.88</v>
      </c>
      <c r="H49" s="184">
        <f>G49*(1+BDI!$E$17)</f>
        <v>1664.6063200000003</v>
      </c>
      <c r="I49" s="200">
        <f t="shared" si="1"/>
        <v>1.3510968781381054E-2</v>
      </c>
    </row>
    <row r="50" spans="2:9" ht="16" customHeight="1" x14ac:dyDescent="0.3">
      <c r="B50" s="186" t="s">
        <v>85</v>
      </c>
      <c r="C50" s="182" t="s">
        <v>204</v>
      </c>
      <c r="D50" s="183" t="str">
        <f>'CPU- Produto 3'!F22</f>
        <v>mês</v>
      </c>
      <c r="E50" s="212">
        <f>'CPU- Produto 3'!I22</f>
        <v>0.125</v>
      </c>
      <c r="F50" s="184">
        <f>'CPU- Produto 3'!J22</f>
        <v>23411.37</v>
      </c>
      <c r="G50" s="185">
        <f t="shared" si="2"/>
        <v>2926.42</v>
      </c>
      <c r="H50" s="184">
        <f>G50*(1+BDI!$E$17)</f>
        <v>3442.9331300000003</v>
      </c>
      <c r="I50" s="200">
        <f t="shared" si="1"/>
        <v>2.7944963008318117E-2</v>
      </c>
    </row>
    <row r="51" spans="2:9" ht="16" customHeight="1" x14ac:dyDescent="0.3">
      <c r="B51" s="187" t="s">
        <v>13</v>
      </c>
      <c r="C51" s="188" t="str">
        <f>'Tabela Resumo'!C12</f>
        <v>Projeto Executivo</v>
      </c>
      <c r="D51" s="189"/>
      <c r="E51" s="190"/>
      <c r="F51" s="189"/>
      <c r="G51" s="192">
        <f>SUBTOTAL(9,G52:G64)</f>
        <v>20944.16</v>
      </c>
      <c r="H51" s="192">
        <f>SUBTOTAL(9,H52:H64)</f>
        <v>24640.804240000005</v>
      </c>
      <c r="I51" s="193">
        <f>SUBTOTAL(9,I52:I64)</f>
        <v>0.1999999236064188</v>
      </c>
    </row>
    <row r="52" spans="2:9" ht="16" customHeight="1" x14ac:dyDescent="0.3">
      <c r="B52" s="181" t="s">
        <v>46</v>
      </c>
      <c r="C52" s="182" t="s">
        <v>15</v>
      </c>
      <c r="D52" s="183" t="str">
        <f>'CPU- Produto 4'!F10</f>
        <v>mês</v>
      </c>
      <c r="E52" s="212">
        <f>'CPU- Produto 4'!I10</f>
        <v>0.2</v>
      </c>
      <c r="F52" s="184">
        <f>'CPU- Produto 4'!J10</f>
        <v>24515.01</v>
      </c>
      <c r="G52" s="185">
        <f t="shared" ref="G52:G64" si="3">TRUNC(E52*F52,2)</f>
        <v>4903</v>
      </c>
      <c r="H52" s="184">
        <f>G52*(1+BDI!$E$17)</f>
        <v>5768.3795000000009</v>
      </c>
      <c r="I52" s="200">
        <f t="shared" ref="I52:I64" si="4">H52/$H$79</f>
        <v>4.6819716113812693E-2</v>
      </c>
    </row>
    <row r="53" spans="2:9" ht="16" customHeight="1" x14ac:dyDescent="0.3">
      <c r="B53" s="181" t="s">
        <v>47</v>
      </c>
      <c r="C53" s="182" t="s">
        <v>198</v>
      </c>
      <c r="D53" s="183" t="str">
        <f>'CPU- Produto 4'!F11</f>
        <v>mês</v>
      </c>
      <c r="E53" s="212">
        <f>'CPU- Produto 4'!I11</f>
        <v>0.1</v>
      </c>
      <c r="F53" s="184">
        <f>'CPU- Produto 4'!J11</f>
        <v>22433.13</v>
      </c>
      <c r="G53" s="185">
        <f t="shared" si="3"/>
        <v>2243.31</v>
      </c>
      <c r="H53" s="184">
        <f>G53*(1+BDI!$E$17)</f>
        <v>2639.2542150000004</v>
      </c>
      <c r="I53" s="200">
        <f t="shared" si="4"/>
        <v>2.1421810596630054E-2</v>
      </c>
    </row>
    <row r="54" spans="2:9" ht="16" customHeight="1" x14ac:dyDescent="0.3">
      <c r="B54" s="181" t="s">
        <v>51</v>
      </c>
      <c r="C54" s="182" t="s">
        <v>199</v>
      </c>
      <c r="D54" s="183" t="str">
        <f>'CPU- Produto 4'!F12</f>
        <v>mês</v>
      </c>
      <c r="E54" s="212">
        <f>'CPU- Produto 4'!I12</f>
        <v>2.0000000000000004E-2</v>
      </c>
      <c r="F54" s="184">
        <f>'CPU- Produto 4'!J12</f>
        <v>26712.02</v>
      </c>
      <c r="G54" s="185">
        <f t="shared" si="3"/>
        <v>534.24</v>
      </c>
      <c r="H54" s="184">
        <f>G54*(1+BDI!$E$17)</f>
        <v>628.53336000000002</v>
      </c>
      <c r="I54" s="200">
        <f t="shared" si="4"/>
        <v>5.1015633564436653E-3</v>
      </c>
    </row>
    <row r="55" spans="2:9" ht="16" customHeight="1" x14ac:dyDescent="0.3">
      <c r="B55" s="181" t="s">
        <v>50</v>
      </c>
      <c r="C55" s="182" t="s">
        <v>17</v>
      </c>
      <c r="D55" s="183" t="str">
        <f>'CPU- Produto 4'!F13</f>
        <v>mês</v>
      </c>
      <c r="E55" s="212">
        <f>'CPU- Produto 4'!I13</f>
        <v>0.1</v>
      </c>
      <c r="F55" s="184">
        <f>'CPU- Produto 4'!J13</f>
        <v>22433.13</v>
      </c>
      <c r="G55" s="185">
        <f t="shared" si="3"/>
        <v>2243.31</v>
      </c>
      <c r="H55" s="184">
        <f>G55*(1+BDI!$E$17)</f>
        <v>2639.2542150000004</v>
      </c>
      <c r="I55" s="200">
        <f t="shared" si="4"/>
        <v>2.1421810596630054E-2</v>
      </c>
    </row>
    <row r="56" spans="2:9" ht="16" customHeight="1" x14ac:dyDescent="0.3">
      <c r="B56" s="186" t="s">
        <v>49</v>
      </c>
      <c r="C56" s="182" t="s">
        <v>200</v>
      </c>
      <c r="D56" s="183" t="str">
        <f>'CPU- Produto 4'!F14</f>
        <v>mês</v>
      </c>
      <c r="E56" s="212">
        <f>'CPU- Produto 4'!I14</f>
        <v>0.1</v>
      </c>
      <c r="F56" s="184">
        <f>'CPU- Produto 4'!J14</f>
        <v>23411.37</v>
      </c>
      <c r="G56" s="185">
        <f t="shared" si="3"/>
        <v>2341.13</v>
      </c>
      <c r="H56" s="184">
        <f>G56*(1+BDI!$E$17)</f>
        <v>2754.3394450000005</v>
      </c>
      <c r="I56" s="200">
        <f t="shared" si="4"/>
        <v>2.2355913111468551E-2</v>
      </c>
    </row>
    <row r="57" spans="2:9" ht="16" customHeight="1" x14ac:dyDescent="0.3">
      <c r="B57" s="186" t="s">
        <v>52</v>
      </c>
      <c r="C57" s="182" t="s">
        <v>32</v>
      </c>
      <c r="D57" s="183" t="str">
        <f>'CPU- Produto 4'!F15</f>
        <v>hora</v>
      </c>
      <c r="E57" s="212">
        <f>'CPU- Produto 4'!I15</f>
        <v>13</v>
      </c>
      <c r="F57" s="184">
        <f>'CPU- Produto 4'!J15</f>
        <v>127.32</v>
      </c>
      <c r="G57" s="185">
        <f t="shared" si="3"/>
        <v>1655.16</v>
      </c>
      <c r="H57" s="184">
        <f>G57*(1+BDI!$E$17)</f>
        <v>1947.2957400000003</v>
      </c>
      <c r="I57" s="200">
        <f t="shared" si="4"/>
        <v>1.5805449994480567E-2</v>
      </c>
    </row>
    <row r="58" spans="2:9" ht="16" customHeight="1" x14ac:dyDescent="0.3">
      <c r="B58" s="186" t="s">
        <v>53</v>
      </c>
      <c r="C58" s="182" t="s">
        <v>34</v>
      </c>
      <c r="D58" s="183" t="str">
        <f>'CPU- Produto 4'!F16</f>
        <v>hora</v>
      </c>
      <c r="E58" s="212">
        <f>'CPU- Produto 4'!I16</f>
        <v>12</v>
      </c>
      <c r="F58" s="184">
        <f>'CPU- Produto 4'!J16</f>
        <v>127.32</v>
      </c>
      <c r="G58" s="185">
        <f t="shared" si="3"/>
        <v>1527.84</v>
      </c>
      <c r="H58" s="184">
        <f>G58*(1+BDI!$E$17)</f>
        <v>1797.5037600000001</v>
      </c>
      <c r="I58" s="200">
        <f t="shared" si="4"/>
        <v>1.458964614875129E-2</v>
      </c>
    </row>
    <row r="59" spans="2:9" ht="16" customHeight="1" x14ac:dyDescent="0.3">
      <c r="B59" s="186" t="s">
        <v>56</v>
      </c>
      <c r="C59" s="182" t="s">
        <v>35</v>
      </c>
      <c r="D59" s="183" t="str">
        <f>'CPU- Produto 4'!F17</f>
        <v>hora</v>
      </c>
      <c r="E59" s="212">
        <f>'CPU- Produto 4'!I17</f>
        <v>2</v>
      </c>
      <c r="F59" s="184">
        <f>'CPU- Produto 4'!J17</f>
        <v>127.32</v>
      </c>
      <c r="G59" s="185">
        <f t="shared" si="3"/>
        <v>254.64</v>
      </c>
      <c r="H59" s="184">
        <f>G59*(1+BDI!$E$17)</f>
        <v>299.58395999999999</v>
      </c>
      <c r="I59" s="200">
        <f t="shared" si="4"/>
        <v>2.4316076914585481E-3</v>
      </c>
    </row>
    <row r="60" spans="2:9" ht="16" customHeight="1" x14ac:dyDescent="0.3">
      <c r="B60" s="186" t="s">
        <v>54</v>
      </c>
      <c r="C60" s="182" t="s">
        <v>201</v>
      </c>
      <c r="D60" s="183" t="str">
        <f>'CPU- Produto 4'!F18</f>
        <v>mês</v>
      </c>
      <c r="E60" s="212">
        <f>'CPU- Produto 4'!I18</f>
        <v>0.05</v>
      </c>
      <c r="F60" s="184">
        <f>'CPU- Produto 4'!J18</f>
        <v>22638.12</v>
      </c>
      <c r="G60" s="185">
        <f t="shared" si="3"/>
        <v>1131.9000000000001</v>
      </c>
      <c r="H60" s="184">
        <f>G60*(1+BDI!$E$17)</f>
        <v>1331.6803500000003</v>
      </c>
      <c r="I60" s="200">
        <f t="shared" si="4"/>
        <v>1.0808736828314213E-2</v>
      </c>
    </row>
    <row r="61" spans="2:9" ht="16" customHeight="1" x14ac:dyDescent="0.3">
      <c r="B61" s="186" t="s">
        <v>55</v>
      </c>
      <c r="C61" s="182" t="s">
        <v>202</v>
      </c>
      <c r="D61" s="183" t="str">
        <f>'CPU- Produto 4'!F19</f>
        <v>hora</v>
      </c>
      <c r="E61" s="212">
        <f>'CPU- Produto 4'!I19</f>
        <v>2</v>
      </c>
      <c r="F61" s="184">
        <f>'CPU- Produto 4'!J19</f>
        <v>127.32</v>
      </c>
      <c r="G61" s="185">
        <f t="shared" si="3"/>
        <v>254.64</v>
      </c>
      <c r="H61" s="184">
        <f>G61*(1+BDI!$E$17)</f>
        <v>299.58395999999999</v>
      </c>
      <c r="I61" s="200">
        <f t="shared" si="4"/>
        <v>2.4316076914585481E-3</v>
      </c>
    </row>
    <row r="62" spans="2:9" ht="16" customHeight="1" x14ac:dyDescent="0.3">
      <c r="B62" s="186" t="s">
        <v>77</v>
      </c>
      <c r="C62" s="182" t="s">
        <v>68</v>
      </c>
      <c r="D62" s="183" t="str">
        <f>'CPU- Produto 4'!F20</f>
        <v>hora</v>
      </c>
      <c r="E62" s="212">
        <f>'CPU- Produto 4'!I20</f>
        <v>3</v>
      </c>
      <c r="F62" s="184">
        <f>'CPU- Produto 4'!J20</f>
        <v>127.32</v>
      </c>
      <c r="G62" s="185">
        <f t="shared" si="3"/>
        <v>381.96</v>
      </c>
      <c r="H62" s="184">
        <f>G62*(1+BDI!$E$17)</f>
        <v>449.37594000000001</v>
      </c>
      <c r="I62" s="200">
        <f t="shared" si="4"/>
        <v>3.6474115371878226E-3</v>
      </c>
    </row>
    <row r="63" spans="2:9" ht="16" customHeight="1" x14ac:dyDescent="0.3">
      <c r="B63" s="186" t="s">
        <v>78</v>
      </c>
      <c r="C63" s="182" t="s">
        <v>203</v>
      </c>
      <c r="D63" s="183" t="str">
        <f>'CPU- Produto 4'!F21</f>
        <v>mês</v>
      </c>
      <c r="E63" s="212">
        <f>'CPU- Produto 4'!I21</f>
        <v>0.05</v>
      </c>
      <c r="F63" s="184">
        <f>'CPU- Produto 4'!J21</f>
        <v>22638.12</v>
      </c>
      <c r="G63" s="185">
        <f t="shared" si="3"/>
        <v>1131.9000000000001</v>
      </c>
      <c r="H63" s="184">
        <f>G63*(1+BDI!$E$17)</f>
        <v>1331.6803500000003</v>
      </c>
      <c r="I63" s="200">
        <f t="shared" si="4"/>
        <v>1.0808736828314213E-2</v>
      </c>
    </row>
    <row r="64" spans="2:9" ht="16" customHeight="1" x14ac:dyDescent="0.3">
      <c r="B64" s="181" t="s">
        <v>79</v>
      </c>
      <c r="C64" s="182" t="s">
        <v>204</v>
      </c>
      <c r="D64" s="183" t="str">
        <f>'CPU- Produto 4'!F22</f>
        <v>mês</v>
      </c>
      <c r="E64" s="212">
        <f>'CPU- Produto 4'!I22</f>
        <v>0.1</v>
      </c>
      <c r="F64" s="184">
        <f>'CPU- Produto 4'!J22</f>
        <v>23411.37</v>
      </c>
      <c r="G64" s="185">
        <f t="shared" si="3"/>
        <v>2341.13</v>
      </c>
      <c r="H64" s="184">
        <f>G64*(1+BDI!$E$17)</f>
        <v>2754.3394450000005</v>
      </c>
      <c r="I64" s="200">
        <f t="shared" si="4"/>
        <v>2.2355913111468551E-2</v>
      </c>
    </row>
    <row r="65" spans="2:9" ht="16" customHeight="1" x14ac:dyDescent="0.3">
      <c r="B65" s="187" t="s">
        <v>14</v>
      </c>
      <c r="C65" s="188" t="str">
        <f>'Tabela Resumo'!C13</f>
        <v>Memorial Descritivo e  Orçamento de Referência e Cronograma Físico-Financeiro</v>
      </c>
      <c r="D65" s="189"/>
      <c r="E65" s="190"/>
      <c r="F65" s="189"/>
      <c r="G65" s="192">
        <f>SUBTOTAL(9,G66:G78)</f>
        <v>20944.16</v>
      </c>
      <c r="H65" s="192">
        <f>SUBTOTAL(9,H66:H78)</f>
        <v>24640.804240000005</v>
      </c>
      <c r="I65" s="193">
        <f>SUBTOTAL(9,I66:I78)</f>
        <v>0.1999999236064188</v>
      </c>
    </row>
    <row r="66" spans="2:9" ht="16" customHeight="1" x14ac:dyDescent="0.3">
      <c r="B66" s="181" t="s">
        <v>58</v>
      </c>
      <c r="C66" s="182" t="s">
        <v>15</v>
      </c>
      <c r="D66" s="183" t="str">
        <f>'CPU- Produto 5'!F10</f>
        <v>mês</v>
      </c>
      <c r="E66" s="212">
        <f>'CPU- Produto 5'!I10</f>
        <v>0.2</v>
      </c>
      <c r="F66" s="184">
        <f>'CPU- Produto 5'!J10</f>
        <v>24515.01</v>
      </c>
      <c r="G66" s="185">
        <f t="shared" ref="G66:G78" si="5">TRUNC(E66*F66,2)</f>
        <v>4903</v>
      </c>
      <c r="H66" s="184">
        <f>G66*(1+BDI!$E$17)</f>
        <v>5768.3795000000009</v>
      </c>
      <c r="I66" s="200">
        <f t="shared" ref="I66:I78" si="6">H66/$H$79</f>
        <v>4.6819716113812693E-2</v>
      </c>
    </row>
    <row r="67" spans="2:9" ht="16" customHeight="1" x14ac:dyDescent="0.3">
      <c r="B67" s="181" t="s">
        <v>59</v>
      </c>
      <c r="C67" s="182" t="s">
        <v>198</v>
      </c>
      <c r="D67" s="183" t="str">
        <f>'CPU- Produto 5'!F11</f>
        <v>mês</v>
      </c>
      <c r="E67" s="212">
        <f>'CPU- Produto 5'!I11</f>
        <v>0.1</v>
      </c>
      <c r="F67" s="184">
        <f>'CPU- Produto 5'!J11</f>
        <v>22433.13</v>
      </c>
      <c r="G67" s="185">
        <f t="shared" si="5"/>
        <v>2243.31</v>
      </c>
      <c r="H67" s="184">
        <f>G67*(1+BDI!$E$17)</f>
        <v>2639.2542150000004</v>
      </c>
      <c r="I67" s="200">
        <f t="shared" si="6"/>
        <v>2.1421810596630054E-2</v>
      </c>
    </row>
    <row r="68" spans="2:9" ht="16" customHeight="1" x14ac:dyDescent="0.3">
      <c r="B68" s="181" t="s">
        <v>60</v>
      </c>
      <c r="C68" s="182" t="s">
        <v>199</v>
      </c>
      <c r="D68" s="183" t="str">
        <f>'CPU- Produto 5'!F12</f>
        <v>mês</v>
      </c>
      <c r="E68" s="212">
        <f>'CPU- Produto 5'!I12</f>
        <v>2.0000000000000004E-2</v>
      </c>
      <c r="F68" s="184">
        <f>'CPU- Produto 5'!J12</f>
        <v>26712.02</v>
      </c>
      <c r="G68" s="185">
        <f t="shared" si="5"/>
        <v>534.24</v>
      </c>
      <c r="H68" s="184">
        <f>G68*(1+BDI!$E$17)</f>
        <v>628.53336000000002</v>
      </c>
      <c r="I68" s="200">
        <f t="shared" si="6"/>
        <v>5.1015633564436653E-3</v>
      </c>
    </row>
    <row r="69" spans="2:9" ht="16" customHeight="1" x14ac:dyDescent="0.3">
      <c r="B69" s="181" t="s">
        <v>48</v>
      </c>
      <c r="C69" s="182" t="s">
        <v>17</v>
      </c>
      <c r="D69" s="183" t="str">
        <f>'CPU- Produto 5'!F13</f>
        <v>mês</v>
      </c>
      <c r="E69" s="212">
        <f>'CPU- Produto 5'!I13</f>
        <v>0.1</v>
      </c>
      <c r="F69" s="184">
        <f>'CPU- Produto 5'!J13</f>
        <v>22433.13</v>
      </c>
      <c r="G69" s="185">
        <f t="shared" si="5"/>
        <v>2243.31</v>
      </c>
      <c r="H69" s="184">
        <f>G69*(1+BDI!$E$17)</f>
        <v>2639.2542150000004</v>
      </c>
      <c r="I69" s="200">
        <f t="shared" si="6"/>
        <v>2.1421810596630054E-2</v>
      </c>
    </row>
    <row r="70" spans="2:9" ht="16" customHeight="1" x14ac:dyDescent="0.3">
      <c r="B70" s="186" t="s">
        <v>61</v>
      </c>
      <c r="C70" s="182" t="s">
        <v>200</v>
      </c>
      <c r="D70" s="183" t="str">
        <f>'CPU- Produto 5'!F14</f>
        <v>mês</v>
      </c>
      <c r="E70" s="212">
        <f>'CPU- Produto 5'!I14</f>
        <v>0.1</v>
      </c>
      <c r="F70" s="184">
        <f>'CPU- Produto 5'!J14</f>
        <v>23411.37</v>
      </c>
      <c r="G70" s="185">
        <f t="shared" si="5"/>
        <v>2341.13</v>
      </c>
      <c r="H70" s="184">
        <f>G70*(1+BDI!$E$17)</f>
        <v>2754.3394450000005</v>
      </c>
      <c r="I70" s="200">
        <f t="shared" si="6"/>
        <v>2.2355913111468551E-2</v>
      </c>
    </row>
    <row r="71" spans="2:9" ht="16" customHeight="1" x14ac:dyDescent="0.3">
      <c r="B71" s="186" t="s">
        <v>62</v>
      </c>
      <c r="C71" s="182" t="s">
        <v>32</v>
      </c>
      <c r="D71" s="183" t="str">
        <f>'CPU- Produto 5'!F15</f>
        <v>hora</v>
      </c>
      <c r="E71" s="212">
        <f>'CPU- Produto 5'!I15</f>
        <v>13</v>
      </c>
      <c r="F71" s="184">
        <f>'CPU- Produto 5'!J15</f>
        <v>127.32</v>
      </c>
      <c r="G71" s="185">
        <f t="shared" si="5"/>
        <v>1655.16</v>
      </c>
      <c r="H71" s="184">
        <f>G71*(1+BDI!$E$17)</f>
        <v>1947.2957400000003</v>
      </c>
      <c r="I71" s="200">
        <f t="shared" si="6"/>
        <v>1.5805449994480567E-2</v>
      </c>
    </row>
    <row r="72" spans="2:9" ht="16" customHeight="1" x14ac:dyDescent="0.3">
      <c r="B72" s="186" t="s">
        <v>63</v>
      </c>
      <c r="C72" s="182" t="s">
        <v>34</v>
      </c>
      <c r="D72" s="183" t="str">
        <f>'CPU- Produto 5'!F16</f>
        <v>hora</v>
      </c>
      <c r="E72" s="212">
        <f>'CPU- Produto 5'!I16</f>
        <v>12</v>
      </c>
      <c r="F72" s="184">
        <f>'CPU- Produto 5'!J16</f>
        <v>127.32</v>
      </c>
      <c r="G72" s="185">
        <f t="shared" si="5"/>
        <v>1527.84</v>
      </c>
      <c r="H72" s="184">
        <f>G72*(1+BDI!$E$17)</f>
        <v>1797.5037600000001</v>
      </c>
      <c r="I72" s="200">
        <f t="shared" si="6"/>
        <v>1.458964614875129E-2</v>
      </c>
    </row>
    <row r="73" spans="2:9" ht="16" customHeight="1" x14ac:dyDescent="0.3">
      <c r="B73" s="186" t="s">
        <v>57</v>
      </c>
      <c r="C73" s="182" t="s">
        <v>35</v>
      </c>
      <c r="D73" s="183" t="str">
        <f>'CPU- Produto 5'!F17</f>
        <v>hora</v>
      </c>
      <c r="E73" s="212">
        <f>'CPU- Produto 5'!I17</f>
        <v>2</v>
      </c>
      <c r="F73" s="184">
        <f>'CPU- Produto 5'!J17</f>
        <v>127.32</v>
      </c>
      <c r="G73" s="185">
        <f t="shared" si="5"/>
        <v>254.64</v>
      </c>
      <c r="H73" s="184">
        <f>G73*(1+BDI!$E$17)</f>
        <v>299.58395999999999</v>
      </c>
      <c r="I73" s="200">
        <f t="shared" si="6"/>
        <v>2.4316076914585481E-3</v>
      </c>
    </row>
    <row r="74" spans="2:9" ht="16" customHeight="1" x14ac:dyDescent="0.3">
      <c r="B74" s="186" t="s">
        <v>64</v>
      </c>
      <c r="C74" s="182" t="s">
        <v>201</v>
      </c>
      <c r="D74" s="183" t="str">
        <f>'CPU- Produto 5'!F18</f>
        <v>mês</v>
      </c>
      <c r="E74" s="212">
        <f>'CPU- Produto 5'!I18</f>
        <v>0.05</v>
      </c>
      <c r="F74" s="184">
        <f>'CPU- Produto 5'!J18</f>
        <v>22638.12</v>
      </c>
      <c r="G74" s="185">
        <f t="shared" si="5"/>
        <v>1131.9000000000001</v>
      </c>
      <c r="H74" s="184">
        <f>G74*(1+BDI!$E$17)</f>
        <v>1331.6803500000003</v>
      </c>
      <c r="I74" s="200">
        <f t="shared" si="6"/>
        <v>1.0808736828314213E-2</v>
      </c>
    </row>
    <row r="75" spans="2:9" ht="16" customHeight="1" x14ac:dyDescent="0.3">
      <c r="B75" s="186" t="s">
        <v>65</v>
      </c>
      <c r="C75" s="182" t="s">
        <v>202</v>
      </c>
      <c r="D75" s="183" t="str">
        <f>'CPU- Produto 5'!F19</f>
        <v>hora</v>
      </c>
      <c r="E75" s="212">
        <f>'CPU- Produto 5'!I19</f>
        <v>2</v>
      </c>
      <c r="F75" s="184">
        <f>'CPU- Produto 5'!J19</f>
        <v>127.32</v>
      </c>
      <c r="G75" s="185">
        <f t="shared" si="5"/>
        <v>254.64</v>
      </c>
      <c r="H75" s="184">
        <f>G75*(1+BDI!$E$17)</f>
        <v>299.58395999999999</v>
      </c>
      <c r="I75" s="200">
        <f t="shared" si="6"/>
        <v>2.4316076914585481E-3</v>
      </c>
    </row>
    <row r="76" spans="2:9" ht="16" customHeight="1" x14ac:dyDescent="0.3">
      <c r="B76" s="186" t="s">
        <v>72</v>
      </c>
      <c r="C76" s="182" t="s">
        <v>68</v>
      </c>
      <c r="D76" s="183" t="str">
        <f>'CPU- Produto 5'!F20</f>
        <v>hora</v>
      </c>
      <c r="E76" s="212">
        <f>'CPU- Produto 5'!I20</f>
        <v>3</v>
      </c>
      <c r="F76" s="184">
        <f>'CPU- Produto 5'!J20</f>
        <v>127.32</v>
      </c>
      <c r="G76" s="185">
        <f t="shared" si="5"/>
        <v>381.96</v>
      </c>
      <c r="H76" s="184">
        <f>G76*(1+BDI!$E$17)</f>
        <v>449.37594000000001</v>
      </c>
      <c r="I76" s="200">
        <f t="shared" si="6"/>
        <v>3.6474115371878226E-3</v>
      </c>
    </row>
    <row r="77" spans="2:9" ht="16" customHeight="1" x14ac:dyDescent="0.3">
      <c r="B77" s="186" t="s">
        <v>76</v>
      </c>
      <c r="C77" s="182" t="s">
        <v>203</v>
      </c>
      <c r="D77" s="183" t="str">
        <f>'CPU- Produto 5'!F21</f>
        <v>mês</v>
      </c>
      <c r="E77" s="212">
        <f>'CPU- Produto 5'!I21</f>
        <v>0.05</v>
      </c>
      <c r="F77" s="184">
        <f>'CPU- Produto 5'!J21</f>
        <v>22638.12</v>
      </c>
      <c r="G77" s="185">
        <f t="shared" si="5"/>
        <v>1131.9000000000001</v>
      </c>
      <c r="H77" s="184">
        <f>G77*(1+BDI!$E$17)</f>
        <v>1331.6803500000003</v>
      </c>
      <c r="I77" s="200">
        <f t="shared" si="6"/>
        <v>1.0808736828314213E-2</v>
      </c>
    </row>
    <row r="78" spans="2:9" ht="16" customHeight="1" x14ac:dyDescent="0.3">
      <c r="B78" s="194" t="s">
        <v>212</v>
      </c>
      <c r="C78" s="195" t="s">
        <v>204</v>
      </c>
      <c r="D78" s="196" t="str">
        <f>'CPU- Produto 5'!F22</f>
        <v>mês</v>
      </c>
      <c r="E78" s="213">
        <f>'CPU- Produto 5'!I22</f>
        <v>0.1</v>
      </c>
      <c r="F78" s="197">
        <f>'CPU- Produto 5'!J22</f>
        <v>23411.37</v>
      </c>
      <c r="G78" s="198">
        <f t="shared" si="5"/>
        <v>2341.13</v>
      </c>
      <c r="H78" s="184">
        <f>G78*(1+BDI!$E$17)</f>
        <v>2754.3394450000005</v>
      </c>
      <c r="I78" s="200">
        <f t="shared" si="6"/>
        <v>2.2355913111468551E-2</v>
      </c>
    </row>
    <row r="79" spans="2:9" ht="23.15" customHeight="1" thickBot="1" x14ac:dyDescent="0.35">
      <c r="B79" s="208" t="s">
        <v>70</v>
      </c>
      <c r="C79" s="205"/>
      <c r="D79" s="205"/>
      <c r="E79" s="206"/>
      <c r="F79" s="207"/>
      <c r="G79" s="203">
        <f>SUBTOTAL(9,G9:G78)</f>
        <v>104720.84</v>
      </c>
      <c r="H79" s="203">
        <f>SUBTOTAL(9,H9:H78)</f>
        <v>123204.06826</v>
      </c>
      <c r="I79" s="204">
        <f>SUBTOTAL(9,I9:I78)</f>
        <v>0.99999999999999989</v>
      </c>
    </row>
    <row r="80" spans="2:9" x14ac:dyDescent="0.3">
      <c r="G80" s="49"/>
      <c r="H80" s="49"/>
    </row>
  </sheetData>
  <mergeCells count="4">
    <mergeCell ref="D6:G6"/>
    <mergeCell ref="B2:I4"/>
    <mergeCell ref="B5:I5"/>
    <mergeCell ref="B7:I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A17B-C971-4EE1-A1F3-EADCBD5F9605}">
  <dimension ref="B1:DD19"/>
  <sheetViews>
    <sheetView showGridLines="0" view="pageBreakPreview" zoomScale="85" zoomScaleNormal="115" zoomScaleSheetLayoutView="85" workbookViewId="0">
      <selection activeCell="CK28" sqref="CK28"/>
    </sheetView>
  </sheetViews>
  <sheetFormatPr defaultColWidth="11" defaultRowHeight="12.5" x14ac:dyDescent="0.25"/>
  <cols>
    <col min="1" max="1" width="11" style="231"/>
    <col min="2" max="2" width="4.83203125" style="231" customWidth="1"/>
    <col min="3" max="3" width="33.25" style="231" customWidth="1"/>
    <col min="4" max="102" width="1.58203125" style="231" customWidth="1"/>
    <col min="103" max="108" width="2.08203125" style="231" customWidth="1"/>
    <col min="109" max="132" width="1.58203125" style="231" customWidth="1"/>
    <col min="133" max="16384" width="11" style="231"/>
  </cols>
  <sheetData>
    <row r="1" spans="2:108" ht="13" thickBot="1" x14ac:dyDescent="0.3"/>
    <row r="2" spans="2:108" ht="15" customHeight="1" x14ac:dyDescent="0.25">
      <c r="B2" s="320" t="s">
        <v>117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321"/>
      <c r="BX2" s="321"/>
      <c r="BY2" s="321"/>
      <c r="BZ2" s="321"/>
      <c r="CA2" s="321"/>
      <c r="CB2" s="321"/>
      <c r="CC2" s="321"/>
      <c r="CD2" s="321"/>
      <c r="CE2" s="321"/>
      <c r="CF2" s="321"/>
      <c r="CG2" s="321"/>
      <c r="CH2" s="321"/>
      <c r="CI2" s="321"/>
      <c r="CJ2" s="321"/>
      <c r="CK2" s="321"/>
      <c r="CL2" s="321"/>
      <c r="CM2" s="321"/>
      <c r="CN2" s="321"/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A2" s="321"/>
      <c r="DB2" s="321"/>
      <c r="DC2" s="321"/>
      <c r="DD2" s="322"/>
    </row>
    <row r="3" spans="2:108" ht="15" customHeight="1" x14ac:dyDescent="0.25">
      <c r="B3" s="323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5"/>
    </row>
    <row r="4" spans="2:108" ht="15" customHeight="1" x14ac:dyDescent="0.25">
      <c r="B4" s="323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5"/>
    </row>
    <row r="5" spans="2:108" ht="20.149999999999999" customHeight="1" x14ac:dyDescent="0.25">
      <c r="B5" s="359" t="s">
        <v>164</v>
      </c>
      <c r="C5" s="360"/>
      <c r="D5" s="330" t="str">
        <f>OBJETO!C5</f>
        <v>Contratação de empresa especializada em projetos de espaços comerciais para elaboração de projetos de reforma completa do escritório-Sede do CONFERE.</v>
      </c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0"/>
      <c r="BY5" s="330"/>
      <c r="BZ5" s="330"/>
      <c r="CA5" s="330"/>
      <c r="CB5" s="330"/>
      <c r="CC5" s="330"/>
      <c r="CD5" s="330"/>
      <c r="CE5" s="330"/>
      <c r="CF5" s="330"/>
      <c r="CG5" s="330"/>
      <c r="CH5" s="330"/>
      <c r="CI5" s="330"/>
      <c r="CJ5" s="330"/>
      <c r="CK5" s="330"/>
      <c r="CL5" s="330"/>
      <c r="CM5" s="330"/>
      <c r="CN5" s="330"/>
      <c r="CO5" s="330"/>
      <c r="CP5" s="330"/>
      <c r="CQ5" s="330"/>
      <c r="CR5" s="330"/>
      <c r="CS5" s="330"/>
      <c r="CT5" s="330"/>
      <c r="CU5" s="330"/>
      <c r="CV5" s="330"/>
      <c r="CW5" s="330"/>
      <c r="CX5" s="330"/>
      <c r="CY5" s="330"/>
      <c r="CZ5" s="330"/>
      <c r="DA5" s="330"/>
      <c r="DB5" s="330"/>
      <c r="DC5" s="330"/>
      <c r="DD5" s="331"/>
    </row>
    <row r="6" spans="2:108" ht="20.149999999999999" customHeight="1" x14ac:dyDescent="0.25">
      <c r="B6" s="361"/>
      <c r="C6" s="362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8"/>
    </row>
    <row r="7" spans="2:108" ht="20.149999999999999" customHeight="1" x14ac:dyDescent="0.25">
      <c r="B7" s="339" t="s">
        <v>232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  <c r="CE7" s="340"/>
      <c r="CF7" s="340"/>
      <c r="CG7" s="340"/>
      <c r="CH7" s="340"/>
      <c r="CI7" s="340"/>
      <c r="CJ7" s="340"/>
      <c r="CK7" s="340"/>
      <c r="CL7" s="340"/>
      <c r="CM7" s="340"/>
      <c r="CN7" s="340"/>
      <c r="CO7" s="340"/>
      <c r="CP7" s="340"/>
      <c r="CQ7" s="340"/>
      <c r="CR7" s="340"/>
      <c r="CS7" s="340"/>
      <c r="CT7" s="340"/>
      <c r="CU7" s="340"/>
      <c r="CV7" s="340"/>
      <c r="CW7" s="340"/>
      <c r="CX7" s="340"/>
      <c r="CY7" s="340"/>
      <c r="CZ7" s="340"/>
      <c r="DA7" s="340"/>
      <c r="DB7" s="340"/>
      <c r="DC7" s="340"/>
      <c r="DD7" s="341"/>
    </row>
    <row r="8" spans="2:108" ht="20.149999999999999" customHeight="1" x14ac:dyDescent="0.25">
      <c r="B8" s="24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CI8" s="358" t="str">
        <f>Produtos!D6</f>
        <v>Mês de Referência:</v>
      </c>
      <c r="CJ8" s="358"/>
      <c r="CK8" s="358"/>
      <c r="CL8" s="358"/>
      <c r="CM8" s="358"/>
      <c r="CN8" s="358"/>
      <c r="CO8" s="358"/>
      <c r="CP8" s="358"/>
      <c r="CQ8" s="358"/>
      <c r="CR8" s="358"/>
      <c r="CS8" s="358"/>
      <c r="CT8" s="363">
        <f>OBJETO!C16</f>
        <v>45901</v>
      </c>
      <c r="CU8" s="358"/>
      <c r="CV8" s="358"/>
      <c r="CW8" s="358"/>
      <c r="CX8" s="358"/>
      <c r="CY8" s="358"/>
      <c r="CZ8" s="358"/>
      <c r="DA8" s="358"/>
      <c r="DB8" s="358"/>
      <c r="DC8" s="358"/>
      <c r="DD8" s="265"/>
    </row>
    <row r="9" spans="2:108" ht="30" customHeight="1" x14ac:dyDescent="0.25">
      <c r="B9" s="364" t="s">
        <v>129</v>
      </c>
      <c r="C9" s="241" t="s">
        <v>213</v>
      </c>
      <c r="D9" s="357" t="s">
        <v>215</v>
      </c>
      <c r="E9" s="357"/>
      <c r="F9" s="357"/>
      <c r="G9" s="357"/>
      <c r="H9" s="357"/>
      <c r="I9" s="357"/>
      <c r="J9" s="357"/>
      <c r="K9" s="357" t="s">
        <v>216</v>
      </c>
      <c r="L9" s="357"/>
      <c r="M9" s="357"/>
      <c r="N9" s="357"/>
      <c r="O9" s="357"/>
      <c r="P9" s="357"/>
      <c r="Q9" s="357"/>
      <c r="R9" s="357" t="s">
        <v>217</v>
      </c>
      <c r="S9" s="357"/>
      <c r="T9" s="357"/>
      <c r="U9" s="357"/>
      <c r="V9" s="357"/>
      <c r="W9" s="357"/>
      <c r="X9" s="357"/>
      <c r="Y9" s="357" t="s">
        <v>218</v>
      </c>
      <c r="Z9" s="357"/>
      <c r="AA9" s="357"/>
      <c r="AB9" s="357"/>
      <c r="AC9" s="357"/>
      <c r="AD9" s="357"/>
      <c r="AE9" s="357"/>
      <c r="AF9" s="355" t="s">
        <v>219</v>
      </c>
      <c r="AG9" s="355"/>
      <c r="AH9" s="355"/>
      <c r="AI9" s="355"/>
      <c r="AJ9" s="355"/>
      <c r="AK9" s="355"/>
      <c r="AL9" s="355"/>
      <c r="AM9" s="355" t="s">
        <v>220</v>
      </c>
      <c r="AN9" s="355"/>
      <c r="AO9" s="355"/>
      <c r="AP9" s="355"/>
      <c r="AQ9" s="355"/>
      <c r="AR9" s="355"/>
      <c r="AS9" s="355"/>
      <c r="AT9" s="355" t="s">
        <v>221</v>
      </c>
      <c r="AU9" s="355"/>
      <c r="AV9" s="355"/>
      <c r="AW9" s="355"/>
      <c r="AX9" s="355"/>
      <c r="AY9" s="355"/>
      <c r="AZ9" s="355"/>
      <c r="BA9" s="355" t="s">
        <v>222</v>
      </c>
      <c r="BB9" s="355"/>
      <c r="BC9" s="355"/>
      <c r="BD9" s="355"/>
      <c r="BE9" s="355"/>
      <c r="BF9" s="355"/>
      <c r="BG9" s="355"/>
      <c r="BH9" s="348" t="s">
        <v>223</v>
      </c>
      <c r="BI9" s="348"/>
      <c r="BJ9" s="348"/>
      <c r="BK9" s="348"/>
      <c r="BL9" s="348"/>
      <c r="BM9" s="348"/>
      <c r="BN9" s="348"/>
      <c r="BO9" s="348" t="s">
        <v>224</v>
      </c>
      <c r="BP9" s="348"/>
      <c r="BQ9" s="348"/>
      <c r="BR9" s="348"/>
      <c r="BS9" s="348"/>
      <c r="BT9" s="348"/>
      <c r="BU9" s="348"/>
      <c r="BV9" s="348" t="s">
        <v>225</v>
      </c>
      <c r="BW9" s="348"/>
      <c r="BX9" s="348"/>
      <c r="BY9" s="348"/>
      <c r="BZ9" s="348"/>
      <c r="CA9" s="348"/>
      <c r="CB9" s="356"/>
      <c r="CC9" s="348" t="s">
        <v>239</v>
      </c>
      <c r="CD9" s="348"/>
      <c r="CE9" s="348"/>
      <c r="CF9" s="348"/>
      <c r="CG9" s="348"/>
      <c r="CH9" s="348"/>
      <c r="CI9" s="348"/>
      <c r="CJ9" s="349" t="s">
        <v>240</v>
      </c>
      <c r="CK9" s="349"/>
      <c r="CL9" s="349"/>
      <c r="CM9" s="349"/>
      <c r="CN9" s="349"/>
      <c r="CO9" s="349"/>
      <c r="CP9" s="350"/>
      <c r="CQ9" s="349" t="s">
        <v>244</v>
      </c>
      <c r="CR9" s="349"/>
      <c r="CS9" s="349"/>
      <c r="CT9" s="349"/>
      <c r="CU9" s="349"/>
      <c r="CV9" s="349"/>
      <c r="CW9" s="349"/>
      <c r="CX9" s="351" t="s">
        <v>245</v>
      </c>
      <c r="CY9" s="349"/>
      <c r="CZ9" s="349"/>
      <c r="DA9" s="349"/>
      <c r="DB9" s="349"/>
      <c r="DC9" s="349"/>
      <c r="DD9" s="349"/>
    </row>
    <row r="10" spans="2:108" ht="30" customHeight="1" x14ac:dyDescent="0.25">
      <c r="B10" s="365"/>
      <c r="C10" s="240" t="s">
        <v>214</v>
      </c>
      <c r="D10" s="232">
        <v>1</v>
      </c>
      <c r="E10" s="232">
        <f>D10+1</f>
        <v>2</v>
      </c>
      <c r="F10" s="232">
        <f t="shared" ref="F10:BQ10" si="0">E10+1</f>
        <v>3</v>
      </c>
      <c r="G10" s="232">
        <f t="shared" si="0"/>
        <v>4</v>
      </c>
      <c r="H10" s="232">
        <f t="shared" si="0"/>
        <v>5</v>
      </c>
      <c r="I10" s="232">
        <f t="shared" si="0"/>
        <v>6</v>
      </c>
      <c r="J10" s="232">
        <f t="shared" si="0"/>
        <v>7</v>
      </c>
      <c r="K10" s="232">
        <f t="shared" si="0"/>
        <v>8</v>
      </c>
      <c r="L10" s="232">
        <f t="shared" si="0"/>
        <v>9</v>
      </c>
      <c r="M10" s="232">
        <f t="shared" si="0"/>
        <v>10</v>
      </c>
      <c r="N10" s="232">
        <f t="shared" si="0"/>
        <v>11</v>
      </c>
      <c r="O10" s="232">
        <f t="shared" si="0"/>
        <v>12</v>
      </c>
      <c r="P10" s="232">
        <f t="shared" si="0"/>
        <v>13</v>
      </c>
      <c r="Q10" s="232">
        <f t="shared" si="0"/>
        <v>14</v>
      </c>
      <c r="R10" s="232">
        <f t="shared" si="0"/>
        <v>15</v>
      </c>
      <c r="S10" s="232">
        <f t="shared" si="0"/>
        <v>16</v>
      </c>
      <c r="T10" s="232">
        <f t="shared" si="0"/>
        <v>17</v>
      </c>
      <c r="U10" s="232">
        <f t="shared" si="0"/>
        <v>18</v>
      </c>
      <c r="V10" s="232">
        <f t="shared" si="0"/>
        <v>19</v>
      </c>
      <c r="W10" s="232">
        <f t="shared" si="0"/>
        <v>20</v>
      </c>
      <c r="X10" s="232">
        <f t="shared" si="0"/>
        <v>21</v>
      </c>
      <c r="Y10" s="232">
        <f t="shared" si="0"/>
        <v>22</v>
      </c>
      <c r="Z10" s="232">
        <f t="shared" si="0"/>
        <v>23</v>
      </c>
      <c r="AA10" s="232">
        <f t="shared" si="0"/>
        <v>24</v>
      </c>
      <c r="AB10" s="232">
        <f t="shared" si="0"/>
        <v>25</v>
      </c>
      <c r="AC10" s="232">
        <f t="shared" si="0"/>
        <v>26</v>
      </c>
      <c r="AD10" s="232">
        <f t="shared" si="0"/>
        <v>27</v>
      </c>
      <c r="AE10" s="232">
        <f t="shared" si="0"/>
        <v>28</v>
      </c>
      <c r="AF10" s="232">
        <f t="shared" si="0"/>
        <v>29</v>
      </c>
      <c r="AG10" s="232">
        <f t="shared" si="0"/>
        <v>30</v>
      </c>
      <c r="AH10" s="232">
        <f t="shared" si="0"/>
        <v>31</v>
      </c>
      <c r="AI10" s="232">
        <f t="shared" si="0"/>
        <v>32</v>
      </c>
      <c r="AJ10" s="232">
        <f t="shared" si="0"/>
        <v>33</v>
      </c>
      <c r="AK10" s="232">
        <f t="shared" si="0"/>
        <v>34</v>
      </c>
      <c r="AL10" s="232">
        <f t="shared" si="0"/>
        <v>35</v>
      </c>
      <c r="AM10" s="232">
        <f t="shared" si="0"/>
        <v>36</v>
      </c>
      <c r="AN10" s="232">
        <f t="shared" si="0"/>
        <v>37</v>
      </c>
      <c r="AO10" s="232">
        <f t="shared" si="0"/>
        <v>38</v>
      </c>
      <c r="AP10" s="232">
        <f t="shared" si="0"/>
        <v>39</v>
      </c>
      <c r="AQ10" s="232">
        <f t="shared" si="0"/>
        <v>40</v>
      </c>
      <c r="AR10" s="232">
        <f t="shared" si="0"/>
        <v>41</v>
      </c>
      <c r="AS10" s="232">
        <f t="shared" si="0"/>
        <v>42</v>
      </c>
      <c r="AT10" s="232">
        <f t="shared" si="0"/>
        <v>43</v>
      </c>
      <c r="AU10" s="232">
        <f t="shared" si="0"/>
        <v>44</v>
      </c>
      <c r="AV10" s="232">
        <f t="shared" si="0"/>
        <v>45</v>
      </c>
      <c r="AW10" s="232">
        <f t="shared" si="0"/>
        <v>46</v>
      </c>
      <c r="AX10" s="232">
        <f t="shared" si="0"/>
        <v>47</v>
      </c>
      <c r="AY10" s="232">
        <f t="shared" si="0"/>
        <v>48</v>
      </c>
      <c r="AZ10" s="232">
        <f t="shared" si="0"/>
        <v>49</v>
      </c>
      <c r="BA10" s="232">
        <f t="shared" si="0"/>
        <v>50</v>
      </c>
      <c r="BB10" s="232">
        <f t="shared" si="0"/>
        <v>51</v>
      </c>
      <c r="BC10" s="232">
        <f t="shared" si="0"/>
        <v>52</v>
      </c>
      <c r="BD10" s="232">
        <f t="shared" si="0"/>
        <v>53</v>
      </c>
      <c r="BE10" s="232">
        <f t="shared" si="0"/>
        <v>54</v>
      </c>
      <c r="BF10" s="232">
        <f t="shared" si="0"/>
        <v>55</v>
      </c>
      <c r="BG10" s="232">
        <f t="shared" si="0"/>
        <v>56</v>
      </c>
      <c r="BH10" s="232">
        <f t="shared" si="0"/>
        <v>57</v>
      </c>
      <c r="BI10" s="232">
        <f t="shared" si="0"/>
        <v>58</v>
      </c>
      <c r="BJ10" s="232">
        <f t="shared" si="0"/>
        <v>59</v>
      </c>
      <c r="BK10" s="232">
        <f t="shared" si="0"/>
        <v>60</v>
      </c>
      <c r="BL10" s="232">
        <f t="shared" si="0"/>
        <v>61</v>
      </c>
      <c r="BM10" s="232">
        <f t="shared" si="0"/>
        <v>62</v>
      </c>
      <c r="BN10" s="232">
        <f t="shared" si="0"/>
        <v>63</v>
      </c>
      <c r="BO10" s="232">
        <f t="shared" si="0"/>
        <v>64</v>
      </c>
      <c r="BP10" s="232">
        <f t="shared" si="0"/>
        <v>65</v>
      </c>
      <c r="BQ10" s="232">
        <f t="shared" si="0"/>
        <v>66</v>
      </c>
      <c r="BR10" s="232">
        <f t="shared" ref="BR10:CB10" si="1">BQ10+1</f>
        <v>67</v>
      </c>
      <c r="BS10" s="232">
        <f t="shared" si="1"/>
        <v>68</v>
      </c>
      <c r="BT10" s="232">
        <f t="shared" si="1"/>
        <v>69</v>
      </c>
      <c r="BU10" s="232">
        <f t="shared" si="1"/>
        <v>70</v>
      </c>
      <c r="BV10" s="232">
        <f t="shared" si="1"/>
        <v>71</v>
      </c>
      <c r="BW10" s="232">
        <f t="shared" si="1"/>
        <v>72</v>
      </c>
      <c r="BX10" s="232">
        <f t="shared" si="1"/>
        <v>73</v>
      </c>
      <c r="BY10" s="232">
        <f t="shared" si="1"/>
        <v>74</v>
      </c>
      <c r="BZ10" s="232">
        <f t="shared" si="1"/>
        <v>75</v>
      </c>
      <c r="CA10" s="232">
        <f t="shared" si="1"/>
        <v>76</v>
      </c>
      <c r="CB10" s="270">
        <f t="shared" si="1"/>
        <v>77</v>
      </c>
      <c r="CC10" s="267">
        <f t="shared" ref="CC10" si="2">CB10+1</f>
        <v>78</v>
      </c>
      <c r="CD10" s="232">
        <f t="shared" ref="CD10" si="3">CC10+1</f>
        <v>79</v>
      </c>
      <c r="CE10" s="232">
        <f t="shared" ref="CE10" si="4">CD10+1</f>
        <v>80</v>
      </c>
      <c r="CF10" s="232">
        <f t="shared" ref="CF10" si="5">CE10+1</f>
        <v>81</v>
      </c>
      <c r="CG10" s="232">
        <f t="shared" ref="CG10" si="6">CF10+1</f>
        <v>82</v>
      </c>
      <c r="CH10" s="232">
        <f t="shared" ref="CH10" si="7">CG10+1</f>
        <v>83</v>
      </c>
      <c r="CI10" s="270">
        <f t="shared" ref="CI10" si="8">CH10+1</f>
        <v>84</v>
      </c>
      <c r="CJ10" s="232">
        <f t="shared" ref="CJ10" si="9">CI10+1</f>
        <v>85</v>
      </c>
      <c r="CK10" s="232">
        <f t="shared" ref="CK10" si="10">CJ10+1</f>
        <v>86</v>
      </c>
      <c r="CL10" s="232">
        <f t="shared" ref="CL10" si="11">CK10+1</f>
        <v>87</v>
      </c>
      <c r="CM10" s="232">
        <f t="shared" ref="CM10" si="12">CL10+1</f>
        <v>88</v>
      </c>
      <c r="CN10" s="232">
        <f t="shared" ref="CN10" si="13">CM10+1</f>
        <v>89</v>
      </c>
      <c r="CO10" s="232">
        <f t="shared" ref="CO10" si="14">CN10+1</f>
        <v>90</v>
      </c>
      <c r="CP10" s="270">
        <f t="shared" ref="CP10" si="15">CO10+1</f>
        <v>91</v>
      </c>
      <c r="CQ10" s="232">
        <f t="shared" ref="CQ10" si="16">CP10+1</f>
        <v>92</v>
      </c>
      <c r="CR10" s="232">
        <f t="shared" ref="CR10" si="17">CQ10+1</f>
        <v>93</v>
      </c>
      <c r="CS10" s="232">
        <f t="shared" ref="CS10" si="18">CR10+1</f>
        <v>94</v>
      </c>
      <c r="CT10" s="232">
        <f t="shared" ref="CT10" si="19">CS10+1</f>
        <v>95</v>
      </c>
      <c r="CU10" s="232">
        <f t="shared" ref="CU10" si="20">CT10+1</f>
        <v>96</v>
      </c>
      <c r="CV10" s="232">
        <f t="shared" ref="CV10" si="21">CU10+1</f>
        <v>97</v>
      </c>
      <c r="CW10" s="232">
        <f t="shared" ref="CW10" si="22">CV10+1</f>
        <v>98</v>
      </c>
      <c r="CX10" s="267">
        <f t="shared" ref="CX10" si="23">CW10+1</f>
        <v>99</v>
      </c>
      <c r="CY10" s="232">
        <f t="shared" ref="CY10" si="24">CX10+1</f>
        <v>100</v>
      </c>
      <c r="CZ10" s="232">
        <f t="shared" ref="CZ10" si="25">CY10+1</f>
        <v>101</v>
      </c>
      <c r="DA10" s="232">
        <f t="shared" ref="DA10" si="26">CZ10+1</f>
        <v>102</v>
      </c>
      <c r="DB10" s="232">
        <f t="shared" ref="DB10" si="27">DA10+1</f>
        <v>103</v>
      </c>
      <c r="DC10" s="232">
        <f t="shared" ref="DC10" si="28">DB10+1</f>
        <v>104</v>
      </c>
      <c r="DD10" s="232">
        <f t="shared" ref="DD10" si="29">DC10+1</f>
        <v>105</v>
      </c>
    </row>
    <row r="11" spans="2:108" ht="35.15" customHeight="1" x14ac:dyDescent="0.3">
      <c r="B11" s="244" t="str">
        <f>'Tabela Resumo'!B9</f>
        <v>P1.</v>
      </c>
      <c r="C11" s="234" t="str">
        <f>'Tabela Resumo'!C9</f>
        <v>Levantamento de Necessidades e Estudos Preliminares</v>
      </c>
      <c r="D11" s="352">
        <f>'Tabela Resumo'!G9</f>
        <v>12320.37859</v>
      </c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4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71"/>
      <c r="CC11" s="268"/>
      <c r="CD11" s="236"/>
      <c r="CE11" s="236"/>
      <c r="CF11" s="236"/>
      <c r="CG11" s="236"/>
      <c r="CH11" s="236"/>
      <c r="CI11" s="271"/>
      <c r="CJ11" s="236"/>
      <c r="CK11" s="236"/>
      <c r="CL11" s="236"/>
      <c r="CM11" s="236"/>
      <c r="CN11" s="236"/>
      <c r="CO11" s="236"/>
      <c r="CP11" s="271"/>
      <c r="CQ11" s="236"/>
      <c r="CR11" s="236"/>
      <c r="CS11" s="236"/>
      <c r="CT11" s="236"/>
      <c r="CU11" s="236"/>
      <c r="CV11" s="236"/>
      <c r="CW11" s="236"/>
      <c r="CX11" s="268"/>
      <c r="CY11" s="236"/>
      <c r="CZ11" s="236"/>
      <c r="DA11" s="236"/>
      <c r="DB11" s="236"/>
      <c r="DC11" s="236"/>
      <c r="DD11" s="236"/>
    </row>
    <row r="12" spans="2:108" ht="35.15" customHeight="1" x14ac:dyDescent="0.3">
      <c r="B12" s="244" t="str">
        <f>'Tabela Resumo'!B10</f>
        <v>P2.</v>
      </c>
      <c r="C12" s="234" t="str">
        <f>'Tabela Resumo'!C10</f>
        <v>Projeto de Arquitetura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6"/>
      <c r="P12" s="236"/>
      <c r="Q12" s="236"/>
      <c r="R12" s="342">
        <f>'Tabela Resumo'!G10</f>
        <v>30801.040595000002</v>
      </c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343"/>
      <c r="AK12" s="343"/>
      <c r="AL12" s="343"/>
      <c r="AM12" s="343"/>
      <c r="AN12" s="343"/>
      <c r="AO12" s="343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4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71"/>
      <c r="CC12" s="268"/>
      <c r="CD12" s="236"/>
      <c r="CE12" s="236"/>
      <c r="CF12" s="236"/>
      <c r="CG12" s="236"/>
      <c r="CH12" s="236"/>
      <c r="CI12" s="271"/>
      <c r="CJ12" s="236"/>
      <c r="CK12" s="236"/>
      <c r="CL12" s="236"/>
      <c r="CM12" s="236"/>
      <c r="CN12" s="236"/>
      <c r="CO12" s="236"/>
      <c r="CP12" s="271"/>
      <c r="CQ12" s="236"/>
      <c r="CR12" s="236"/>
      <c r="CS12" s="236"/>
      <c r="CT12" s="236"/>
      <c r="CU12" s="236"/>
      <c r="CV12" s="236"/>
      <c r="CW12" s="236"/>
      <c r="CX12" s="268"/>
      <c r="CY12" s="236"/>
      <c r="CZ12" s="236"/>
      <c r="DA12" s="236"/>
      <c r="DB12" s="236"/>
      <c r="DC12" s="236"/>
      <c r="DD12" s="236"/>
    </row>
    <row r="13" spans="2:108" ht="35.15" customHeight="1" x14ac:dyDescent="0.3">
      <c r="B13" s="244" t="str">
        <f>'Tabela Resumo'!B11</f>
        <v>P3.</v>
      </c>
      <c r="C13" s="234" t="str">
        <f>'Tabela Resumo'!C11</f>
        <v>Projeto Básico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>
        <f>'Tabela Resumo'!G11</f>
        <v>30801.040595000002</v>
      </c>
      <c r="AN13" s="236"/>
      <c r="AO13" s="236"/>
      <c r="AP13" s="236"/>
      <c r="AQ13" s="236"/>
      <c r="AR13" s="236"/>
      <c r="AS13" s="236"/>
      <c r="AT13" s="345">
        <f>'Tabela Resumo'!G11</f>
        <v>30801.040595000002</v>
      </c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269"/>
      <c r="CD13" s="261"/>
      <c r="CE13" s="261"/>
      <c r="CF13" s="261"/>
      <c r="CG13" s="261"/>
      <c r="CH13" s="261"/>
      <c r="CI13" s="272"/>
      <c r="CJ13" s="261"/>
      <c r="CK13" s="261"/>
      <c r="CL13" s="261"/>
      <c r="CM13" s="261"/>
      <c r="CN13" s="261"/>
      <c r="CO13" s="261"/>
      <c r="CP13" s="272"/>
      <c r="CQ13" s="261"/>
      <c r="CR13" s="261"/>
      <c r="CS13" s="261"/>
      <c r="CT13" s="261"/>
      <c r="CU13" s="261"/>
      <c r="CV13" s="261"/>
      <c r="CW13" s="261"/>
      <c r="CX13" s="269"/>
      <c r="CY13" s="261"/>
      <c r="CZ13" s="261"/>
      <c r="DA13" s="261"/>
      <c r="DB13" s="261"/>
      <c r="DC13" s="261"/>
      <c r="DD13" s="261"/>
    </row>
    <row r="14" spans="2:108" ht="35.15" customHeight="1" x14ac:dyDescent="0.3">
      <c r="B14" s="244" t="str">
        <f>'Tabela Resumo'!B12</f>
        <v>P4.</v>
      </c>
      <c r="C14" s="234" t="str">
        <f>'Tabela Resumo'!C11</f>
        <v>Projeto Básico</v>
      </c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>
        <f>'Tabela Resumo'!G12</f>
        <v>24640.804240000005</v>
      </c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366">
        <f>'Tabela Resumo'!G12</f>
        <v>24640.804240000005</v>
      </c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7"/>
      <c r="CL14" s="367"/>
      <c r="CM14" s="367"/>
      <c r="CN14" s="367"/>
      <c r="CO14" s="367"/>
      <c r="CP14" s="367"/>
      <c r="CQ14" s="367"/>
      <c r="CR14" s="367"/>
      <c r="CS14" s="367"/>
      <c r="CT14" s="367"/>
      <c r="CU14" s="367"/>
      <c r="CV14" s="367"/>
      <c r="CW14" s="367"/>
      <c r="CX14" s="367"/>
      <c r="CY14" s="367"/>
      <c r="CZ14" s="236"/>
      <c r="DA14" s="236"/>
      <c r="DB14" s="236"/>
      <c r="DC14" s="236"/>
      <c r="DD14" s="236"/>
    </row>
    <row r="15" spans="2:108" ht="47.15" customHeight="1" x14ac:dyDescent="0.3">
      <c r="B15" s="245" t="str">
        <f>'Tabela Resumo'!B13</f>
        <v>P5.</v>
      </c>
      <c r="C15" s="235" t="str">
        <f>'Tabela Resumo'!C13</f>
        <v>Memorial Descritivo e  Orçamento de Referência e Cronograma Físico-Financeiro</v>
      </c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>
        <f>'Tabela Resumo'!G13</f>
        <v>24640.804240000005</v>
      </c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347">
        <f>'Tabela Resumo'!G13</f>
        <v>24640.804240000005</v>
      </c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7"/>
      <c r="CF15" s="347"/>
      <c r="CG15" s="347"/>
      <c r="CH15" s="347"/>
      <c r="CI15" s="347"/>
      <c r="CJ15" s="347"/>
      <c r="CK15" s="347"/>
      <c r="CL15" s="347"/>
      <c r="CM15" s="347"/>
      <c r="CN15" s="347"/>
      <c r="CO15" s="347"/>
      <c r="CP15" s="347"/>
      <c r="CQ15" s="347"/>
      <c r="CR15" s="347"/>
      <c r="CS15" s="347"/>
      <c r="CT15" s="347"/>
      <c r="CU15" s="347"/>
      <c r="CV15" s="347"/>
      <c r="CW15" s="347"/>
      <c r="CX15" s="347"/>
      <c r="CY15" s="347"/>
      <c r="CZ15" s="236"/>
      <c r="DA15" s="236"/>
      <c r="DB15" s="236"/>
      <c r="DC15" s="236"/>
      <c r="DD15" s="236"/>
    </row>
    <row r="16" spans="2:108" ht="15" x14ac:dyDescent="0.3">
      <c r="B16" s="246"/>
      <c r="C16" s="242" t="s">
        <v>230</v>
      </c>
      <c r="D16" s="374">
        <f>D11</f>
        <v>12320.37859</v>
      </c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8">
        <f>R12</f>
        <v>30801.040595000002</v>
      </c>
      <c r="AG16" s="379"/>
      <c r="AH16" s="379"/>
      <c r="AI16" s="379"/>
      <c r="AJ16" s="379"/>
      <c r="AK16" s="379"/>
      <c r="AL16" s="379"/>
      <c r="AM16" s="379"/>
      <c r="AN16" s="379"/>
      <c r="AO16" s="379"/>
      <c r="AP16" s="379"/>
      <c r="AQ16" s="379"/>
      <c r="AR16" s="379"/>
      <c r="AS16" s="379"/>
      <c r="AT16" s="379"/>
      <c r="AU16" s="379"/>
      <c r="AV16" s="379"/>
      <c r="AW16" s="379"/>
      <c r="AX16" s="379"/>
      <c r="AY16" s="379"/>
      <c r="AZ16" s="379"/>
      <c r="BA16" s="379"/>
      <c r="BB16" s="379"/>
      <c r="BC16" s="379"/>
      <c r="BD16" s="379"/>
      <c r="BE16" s="379"/>
      <c r="BF16" s="379"/>
      <c r="BG16" s="379"/>
      <c r="BH16" s="336">
        <f>AT13</f>
        <v>30801.040595000002</v>
      </c>
      <c r="BI16" s="336"/>
      <c r="BJ16" s="336"/>
      <c r="BK16" s="336"/>
      <c r="BL16" s="336"/>
      <c r="BM16" s="336"/>
      <c r="BN16" s="336"/>
      <c r="BO16" s="336"/>
      <c r="BP16" s="336"/>
      <c r="BQ16" s="336"/>
      <c r="BR16" s="336"/>
      <c r="BS16" s="336"/>
      <c r="BT16" s="336"/>
      <c r="BU16" s="336"/>
      <c r="BV16" s="336"/>
      <c r="BW16" s="336"/>
      <c r="BX16" s="336"/>
      <c r="BY16" s="336"/>
      <c r="BZ16" s="336"/>
      <c r="CA16" s="336"/>
      <c r="CB16" s="336"/>
      <c r="CC16" s="336"/>
      <c r="CD16" s="336"/>
      <c r="CE16" s="336"/>
      <c r="CF16" s="336"/>
      <c r="CG16" s="336"/>
      <c r="CH16" s="336"/>
      <c r="CI16" s="336"/>
      <c r="CJ16" s="391">
        <f>BO14+BO15</f>
        <v>49281.60848000001</v>
      </c>
      <c r="CK16" s="392"/>
      <c r="CL16" s="392"/>
      <c r="CM16" s="392"/>
      <c r="CN16" s="392"/>
      <c r="CO16" s="392"/>
      <c r="CP16" s="392"/>
      <c r="CQ16" s="392"/>
      <c r="CR16" s="392"/>
      <c r="CS16" s="392"/>
      <c r="CT16" s="392"/>
      <c r="CU16" s="392"/>
      <c r="CV16" s="392"/>
      <c r="CW16" s="392"/>
      <c r="CX16" s="392"/>
      <c r="CY16" s="392"/>
      <c r="CZ16" s="392"/>
      <c r="DA16" s="392"/>
      <c r="DB16" s="392"/>
      <c r="DC16" s="392"/>
      <c r="DD16" s="393"/>
    </row>
    <row r="17" spans="2:108" ht="15" x14ac:dyDescent="0.3">
      <c r="B17" s="247"/>
      <c r="C17" s="266" t="s">
        <v>229</v>
      </c>
      <c r="D17" s="376">
        <f>D16</f>
        <v>12320.37859</v>
      </c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80">
        <f>AF16+D16</f>
        <v>43121.419185000006</v>
      </c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381"/>
      <c r="BE17" s="381"/>
      <c r="BF17" s="381"/>
      <c r="BG17" s="381"/>
      <c r="BH17" s="336">
        <f>AF17+BH16</f>
        <v>73922.459780000005</v>
      </c>
      <c r="BI17" s="336"/>
      <c r="BJ17" s="336"/>
      <c r="BK17" s="336"/>
      <c r="BL17" s="336"/>
      <c r="BM17" s="336"/>
      <c r="BN17" s="336"/>
      <c r="BO17" s="336"/>
      <c r="BP17" s="336"/>
      <c r="BQ17" s="336"/>
      <c r="BR17" s="336"/>
      <c r="BS17" s="336"/>
      <c r="BT17" s="336"/>
      <c r="BU17" s="336"/>
      <c r="BV17" s="336"/>
      <c r="BW17" s="336"/>
      <c r="BX17" s="336"/>
      <c r="BY17" s="336"/>
      <c r="BZ17" s="336"/>
      <c r="CA17" s="336"/>
      <c r="CB17" s="336"/>
      <c r="CC17" s="336"/>
      <c r="CD17" s="336"/>
      <c r="CE17" s="336"/>
      <c r="CF17" s="336"/>
      <c r="CG17" s="336"/>
      <c r="CH17" s="336"/>
      <c r="CI17" s="336"/>
      <c r="CJ17" s="391">
        <f>BH17+CJ16</f>
        <v>123204.06826000001</v>
      </c>
      <c r="CK17" s="392"/>
      <c r="CL17" s="392"/>
      <c r="CM17" s="392"/>
      <c r="CN17" s="392"/>
      <c r="CO17" s="392"/>
      <c r="CP17" s="392"/>
      <c r="CQ17" s="392"/>
      <c r="CR17" s="392"/>
      <c r="CS17" s="392"/>
      <c r="CT17" s="392"/>
      <c r="CU17" s="392"/>
      <c r="CV17" s="392"/>
      <c r="CW17" s="392"/>
      <c r="CX17" s="392"/>
      <c r="CY17" s="392"/>
      <c r="CZ17" s="392"/>
      <c r="DA17" s="392"/>
      <c r="DB17" s="392"/>
      <c r="DC17" s="392"/>
      <c r="DD17" s="393"/>
    </row>
    <row r="18" spans="2:108" ht="15" x14ac:dyDescent="0.3">
      <c r="B18" s="247"/>
      <c r="C18" s="266" t="s">
        <v>228</v>
      </c>
      <c r="D18" s="372">
        <f>'Tabela Resumo'!H9</f>
        <v>9.9999770819256262E-2</v>
      </c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82">
        <v>0.25</v>
      </c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4">
        <v>0.25</v>
      </c>
      <c r="BI18" s="384"/>
      <c r="BJ18" s="384"/>
      <c r="BK18" s="384"/>
      <c r="BL18" s="384"/>
      <c r="BM18" s="384"/>
      <c r="BN18" s="384"/>
      <c r="BO18" s="384"/>
      <c r="BP18" s="384"/>
      <c r="BQ18" s="384"/>
      <c r="BR18" s="384"/>
      <c r="BS18" s="384"/>
      <c r="BT18" s="384"/>
      <c r="BU18" s="384"/>
      <c r="BV18" s="384"/>
      <c r="BW18" s="384"/>
      <c r="BX18" s="384"/>
      <c r="BY18" s="384"/>
      <c r="BZ18" s="384"/>
      <c r="CA18" s="384"/>
      <c r="CB18" s="384"/>
      <c r="CC18" s="384"/>
      <c r="CD18" s="384"/>
      <c r="CE18" s="384"/>
      <c r="CF18" s="384"/>
      <c r="CG18" s="384"/>
      <c r="CH18" s="384"/>
      <c r="CI18" s="384"/>
      <c r="CJ18" s="386">
        <v>0.4</v>
      </c>
      <c r="CK18" s="386"/>
      <c r="CL18" s="386"/>
      <c r="CM18" s="386"/>
      <c r="CN18" s="386"/>
      <c r="CO18" s="386"/>
      <c r="CP18" s="386"/>
      <c r="CQ18" s="386"/>
      <c r="CR18" s="386"/>
      <c r="CS18" s="386"/>
      <c r="CT18" s="386"/>
      <c r="CU18" s="386"/>
      <c r="CV18" s="386"/>
      <c r="CW18" s="386"/>
      <c r="CX18" s="386"/>
      <c r="CY18" s="386"/>
      <c r="CZ18" s="386"/>
      <c r="DA18" s="386"/>
      <c r="DB18" s="386"/>
      <c r="DC18" s="386"/>
      <c r="DD18" s="387"/>
    </row>
    <row r="19" spans="2:108" ht="16.5" customHeight="1" thickBot="1" x14ac:dyDescent="0.35">
      <c r="B19" s="248"/>
      <c r="C19" s="249" t="s">
        <v>227</v>
      </c>
      <c r="D19" s="368">
        <f>D18</f>
        <v>9.9999770819256262E-2</v>
      </c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70">
        <f>D19+AF18</f>
        <v>0.34999977081925626</v>
      </c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85">
        <f>AF19+BH18</f>
        <v>0.59999977081925626</v>
      </c>
      <c r="BI19" s="385"/>
      <c r="BJ19" s="385"/>
      <c r="BK19" s="385"/>
      <c r="BL19" s="385"/>
      <c r="BM19" s="385"/>
      <c r="BN19" s="385"/>
      <c r="BO19" s="385"/>
      <c r="BP19" s="385"/>
      <c r="BQ19" s="385"/>
      <c r="BR19" s="385"/>
      <c r="BS19" s="385"/>
      <c r="BT19" s="385"/>
      <c r="BU19" s="385"/>
      <c r="BV19" s="385"/>
      <c r="BW19" s="385"/>
      <c r="BX19" s="385"/>
      <c r="BY19" s="385"/>
      <c r="BZ19" s="385"/>
      <c r="CA19" s="385"/>
      <c r="CB19" s="385"/>
      <c r="CC19" s="385"/>
      <c r="CD19" s="385"/>
      <c r="CE19" s="385"/>
      <c r="CF19" s="385"/>
      <c r="CG19" s="385"/>
      <c r="CH19" s="385"/>
      <c r="CI19" s="385"/>
      <c r="CJ19" s="388">
        <f>BH19+CJ18</f>
        <v>0.99999977081925628</v>
      </c>
      <c r="CK19" s="389"/>
      <c r="CL19" s="389"/>
      <c r="CM19" s="389"/>
      <c r="CN19" s="389"/>
      <c r="CO19" s="389"/>
      <c r="CP19" s="389"/>
      <c r="CQ19" s="389"/>
      <c r="CR19" s="389"/>
      <c r="CS19" s="389"/>
      <c r="CT19" s="389"/>
      <c r="CU19" s="389"/>
      <c r="CV19" s="389"/>
      <c r="CW19" s="389"/>
      <c r="CX19" s="389"/>
      <c r="CY19" s="389"/>
      <c r="CZ19" s="389"/>
      <c r="DA19" s="389"/>
      <c r="DB19" s="389"/>
      <c r="DC19" s="389"/>
      <c r="DD19" s="390"/>
    </row>
  </sheetData>
  <mergeCells count="43">
    <mergeCell ref="BH18:CI18"/>
    <mergeCell ref="BH19:CI19"/>
    <mergeCell ref="CJ18:DD18"/>
    <mergeCell ref="CJ19:DD19"/>
    <mergeCell ref="CJ16:DD16"/>
    <mergeCell ref="CJ17:DD17"/>
    <mergeCell ref="BH16:CI16"/>
    <mergeCell ref="D19:AE19"/>
    <mergeCell ref="AF19:BG19"/>
    <mergeCell ref="D18:AE18"/>
    <mergeCell ref="D16:AE16"/>
    <mergeCell ref="D17:AE17"/>
    <mergeCell ref="AF16:BG16"/>
    <mergeCell ref="AF17:BG17"/>
    <mergeCell ref="AF18:BG18"/>
    <mergeCell ref="B2:DD4"/>
    <mergeCell ref="AT9:AZ9"/>
    <mergeCell ref="BA9:BG9"/>
    <mergeCell ref="BH9:BN9"/>
    <mergeCell ref="BO9:BU9"/>
    <mergeCell ref="BV9:CB9"/>
    <mergeCell ref="D9:J9"/>
    <mergeCell ref="K9:Q9"/>
    <mergeCell ref="R9:X9"/>
    <mergeCell ref="Y9:AE9"/>
    <mergeCell ref="AF9:AL9"/>
    <mergeCell ref="CI8:CS8"/>
    <mergeCell ref="B5:C6"/>
    <mergeCell ref="AM9:AS9"/>
    <mergeCell ref="CT8:DC8"/>
    <mergeCell ref="B9:B10"/>
    <mergeCell ref="BH17:CI17"/>
    <mergeCell ref="D5:DD6"/>
    <mergeCell ref="B7:DD7"/>
    <mergeCell ref="R12:AZ12"/>
    <mergeCell ref="AT13:CB13"/>
    <mergeCell ref="BO15:CY15"/>
    <mergeCell ref="CC9:CI9"/>
    <mergeCell ref="CJ9:CP9"/>
    <mergeCell ref="CQ9:CW9"/>
    <mergeCell ref="CX9:DD9"/>
    <mergeCell ref="D11:Q11"/>
    <mergeCell ref="BO14:CY14"/>
  </mergeCells>
  <pageMargins left="0.511811024" right="0.511811024" top="0.78740157499999996" bottom="0.78740157499999996" header="0.31496062000000002" footer="0.31496062000000002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7840-DB7F-4B5D-99C3-81D0F018D32F}">
  <sheetPr>
    <pageSetUpPr fitToPage="1"/>
  </sheetPr>
  <dimension ref="A1:AC30"/>
  <sheetViews>
    <sheetView showGridLines="0" view="pageBreakPreview" zoomScale="85" zoomScaleNormal="100" zoomScaleSheetLayoutView="85" workbookViewId="0">
      <selection activeCell="C6" sqref="C6:I6"/>
    </sheetView>
  </sheetViews>
  <sheetFormatPr defaultColWidth="10.58203125" defaultRowHeight="13" x14ac:dyDescent="0.3"/>
  <cols>
    <col min="1" max="1" width="2.08203125" style="76" customWidth="1"/>
    <col min="2" max="2" width="7.08203125" style="90" customWidth="1"/>
    <col min="3" max="3" width="42.08203125" style="91" customWidth="1"/>
    <col min="4" max="4" width="18.08203125" style="91" customWidth="1"/>
    <col min="5" max="5" width="8.58203125" style="78" customWidth="1"/>
    <col min="6" max="6" width="8.83203125" style="78" customWidth="1"/>
    <col min="7" max="7" width="7.33203125" style="78" customWidth="1"/>
    <col min="8" max="8" width="9.83203125" style="78" customWidth="1"/>
    <col min="9" max="9" width="12.58203125" style="78" customWidth="1"/>
    <col min="10" max="10" width="13" style="78" bestFit="1" customWidth="1"/>
    <col min="11" max="11" width="15.75" style="78" bestFit="1" customWidth="1"/>
    <col min="12" max="12" width="23.83203125" style="78" bestFit="1" customWidth="1"/>
    <col min="13" max="15" width="6.58203125" style="78" bestFit="1" customWidth="1"/>
    <col min="16" max="16" width="4.33203125" style="78" customWidth="1"/>
    <col min="17" max="26" width="6.58203125" style="78" bestFit="1" customWidth="1"/>
    <col min="27" max="27" width="9.33203125" style="78" bestFit="1" customWidth="1"/>
    <col min="28" max="28" width="5.08203125" style="81" bestFit="1" customWidth="1"/>
    <col min="29" max="29" width="5.75" style="81" bestFit="1" customWidth="1"/>
    <col min="30" max="32" width="5.08203125" style="81" bestFit="1" customWidth="1"/>
    <col min="33" max="33" width="3.58203125" style="81" bestFit="1" customWidth="1"/>
    <col min="34" max="35" width="10.58203125" style="81"/>
    <col min="36" max="36" width="12.08203125" style="81" bestFit="1" customWidth="1"/>
    <col min="37" max="16384" width="10.58203125" style="81"/>
  </cols>
  <sheetData>
    <row r="1" spans="2:29" ht="13.9" customHeight="1" thickBot="1" x14ac:dyDescent="0.35">
      <c r="B1" s="77"/>
      <c r="C1" s="78"/>
      <c r="D1" s="78"/>
      <c r="E1" s="77"/>
      <c r="F1" s="77"/>
      <c r="G1" s="79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C1" s="77"/>
    </row>
    <row r="2" spans="2:29" ht="49" customHeight="1" x14ac:dyDescent="0.3">
      <c r="B2" s="420" t="s">
        <v>117</v>
      </c>
      <c r="C2" s="421"/>
      <c r="D2" s="421"/>
      <c r="E2" s="421"/>
      <c r="F2" s="421"/>
      <c r="G2" s="421"/>
      <c r="H2" s="421"/>
      <c r="I2" s="421"/>
      <c r="J2" s="421"/>
      <c r="K2" s="422"/>
      <c r="L2" s="412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C2" s="77"/>
    </row>
    <row r="3" spans="2:29" ht="41.25" customHeight="1" x14ac:dyDescent="0.3">
      <c r="B3" s="115" t="str">
        <f>[1]Objeto!$B$4</f>
        <v>OBJETO:</v>
      </c>
      <c r="C3" s="423" t="str">
        <f>OBJETO!C5</f>
        <v>Contratação de empresa especializada em projetos de espaços comerciais para elaboração de projetos de reforma completa do escritório-Sede do CONFERE.</v>
      </c>
      <c r="D3" s="423"/>
      <c r="E3" s="423"/>
      <c r="F3" s="423"/>
      <c r="G3" s="423"/>
      <c r="H3" s="423"/>
      <c r="I3" s="423"/>
      <c r="J3" s="423"/>
      <c r="K3" s="424"/>
      <c r="L3" s="412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C3" s="77"/>
    </row>
    <row r="4" spans="2:29" ht="25.5" customHeight="1" x14ac:dyDescent="0.3">
      <c r="B4" s="425" t="s">
        <v>145</v>
      </c>
      <c r="C4" s="426"/>
      <c r="D4" s="426"/>
      <c r="E4" s="426"/>
      <c r="F4" s="426"/>
      <c r="G4" s="426"/>
      <c r="H4" s="426"/>
      <c r="I4" s="426"/>
      <c r="J4" s="172" t="s">
        <v>146</v>
      </c>
      <c r="K4" s="171">
        <f>OBJETO!C16</f>
        <v>45901</v>
      </c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C4" s="77"/>
    </row>
    <row r="5" spans="2:29" ht="12.75" customHeight="1" x14ac:dyDescent="0.3">
      <c r="B5" s="116"/>
      <c r="C5" s="414"/>
      <c r="D5" s="414"/>
      <c r="E5" s="414"/>
      <c r="F5" s="414"/>
      <c r="G5" s="414"/>
      <c r="H5" s="414"/>
      <c r="I5" s="415"/>
      <c r="J5" s="427" t="s">
        <v>147</v>
      </c>
      <c r="K5" s="428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C5" s="77"/>
    </row>
    <row r="6" spans="2:29" ht="16.5" customHeight="1" x14ac:dyDescent="0.3">
      <c r="B6" s="117" t="str">
        <f>Produtos!B9</f>
        <v>P1.</v>
      </c>
      <c r="C6" s="410" t="str">
        <f>Produtos!C9</f>
        <v>Levantamento de Necessidades e Estudos Preliminares</v>
      </c>
      <c r="D6" s="410"/>
      <c r="E6" s="410"/>
      <c r="F6" s="410"/>
      <c r="G6" s="410"/>
      <c r="H6" s="410"/>
      <c r="I6" s="411"/>
      <c r="J6" s="399" t="s">
        <v>195</v>
      </c>
      <c r="K6" s="40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C6" s="77"/>
    </row>
    <row r="7" spans="2:29" ht="5.15" customHeight="1" x14ac:dyDescent="0.3">
      <c r="B7" s="401"/>
      <c r="C7" s="402"/>
      <c r="D7" s="402"/>
      <c r="E7" s="402"/>
      <c r="F7" s="402"/>
      <c r="G7" s="402"/>
      <c r="H7" s="402"/>
      <c r="I7" s="402"/>
      <c r="J7" s="403"/>
      <c r="K7" s="40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3"/>
      <c r="AB7" s="84"/>
    </row>
    <row r="8" spans="2:29" x14ac:dyDescent="0.3">
      <c r="B8" s="174" t="s">
        <v>132</v>
      </c>
      <c r="C8" s="413" t="s">
        <v>149</v>
      </c>
      <c r="D8" s="413"/>
      <c r="E8" s="413"/>
      <c r="F8" s="118"/>
      <c r="G8" s="119"/>
      <c r="H8" s="119"/>
      <c r="I8" s="119"/>
      <c r="J8" s="120"/>
      <c r="K8" s="12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3"/>
      <c r="AB8" s="84"/>
    </row>
    <row r="9" spans="2:29" ht="50" x14ac:dyDescent="0.3">
      <c r="B9" s="405" t="s">
        <v>150</v>
      </c>
      <c r="C9" s="406"/>
      <c r="D9" s="407" t="s">
        <v>194</v>
      </c>
      <c r="E9" s="406"/>
      <c r="F9" s="122" t="s">
        <v>5</v>
      </c>
      <c r="G9" s="123" t="s">
        <v>151</v>
      </c>
      <c r="H9" s="122" t="s">
        <v>152</v>
      </c>
      <c r="I9" s="122" t="s">
        <v>153</v>
      </c>
      <c r="J9" s="122" t="s">
        <v>154</v>
      </c>
      <c r="K9" s="124" t="s">
        <v>155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2:29" x14ac:dyDescent="0.3">
      <c r="B10" s="125" t="str">
        <f>Produtos!B10</f>
        <v>P1.1.</v>
      </c>
      <c r="C10" s="126" t="str">
        <f>Produtos!C10</f>
        <v>Coordenador do Projeto</v>
      </c>
      <c r="D10" s="127" t="s">
        <v>196</v>
      </c>
      <c r="E10" s="135" t="str">
        <f>'Mão de Obra- SINAPI'!C12</f>
        <v>93571</v>
      </c>
      <c r="F10" s="128" t="s">
        <v>93</v>
      </c>
      <c r="G10" s="129">
        <v>1</v>
      </c>
      <c r="H10" s="130">
        <v>0.1</v>
      </c>
      <c r="I10" s="129">
        <f>G10*H10</f>
        <v>0.1</v>
      </c>
      <c r="J10" s="131">
        <f>'Mão de Obra- SINAPI'!H12</f>
        <v>24515.01</v>
      </c>
      <c r="K10" s="132">
        <f t="shared" ref="K10:K22" si="0">TRUNC(I10*J10,2)</f>
        <v>2451.5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2:29" x14ac:dyDescent="0.3">
      <c r="B11" s="125" t="str">
        <f>Produtos!B11</f>
        <v>P1.2.</v>
      </c>
      <c r="C11" s="126" t="str">
        <f>Produtos!C11</f>
        <v xml:space="preserve">Modelador BIM </v>
      </c>
      <c r="D11" s="133" t="s">
        <v>29</v>
      </c>
      <c r="E11" s="135" t="str">
        <f>'Mão de Obra- SINAPI'!C10</f>
        <v>93569</v>
      </c>
      <c r="F11" s="134" t="s">
        <v>93</v>
      </c>
      <c r="G11" s="135">
        <v>0.5</v>
      </c>
      <c r="H11" s="130">
        <v>0.1</v>
      </c>
      <c r="I11" s="135">
        <f>G11*H11</f>
        <v>0.05</v>
      </c>
      <c r="J11" s="136">
        <f>'Mão de Obra- SINAPI'!H10</f>
        <v>22433.13</v>
      </c>
      <c r="K11" s="137">
        <f t="shared" si="0"/>
        <v>1121.6500000000001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2:29" x14ac:dyDescent="0.3">
      <c r="B12" s="125" t="str">
        <f>Produtos!B12</f>
        <v>P1.3.</v>
      </c>
      <c r="C12" s="126" t="str">
        <f>Produtos!C12</f>
        <v xml:space="preserve">Engenheiro Civil - Estrutural </v>
      </c>
      <c r="D12" s="133" t="s">
        <v>205</v>
      </c>
      <c r="E12" s="135" t="str">
        <f>'Mão de Obra- SINAPI'!C14</f>
        <v>93567</v>
      </c>
      <c r="F12" s="134" t="s">
        <v>93</v>
      </c>
      <c r="G12" s="135">
        <v>0.1</v>
      </c>
      <c r="H12" s="130">
        <v>0.1</v>
      </c>
      <c r="I12" s="135">
        <f>G12*H12</f>
        <v>1.0000000000000002E-2</v>
      </c>
      <c r="J12" s="136">
        <f>'Mão de Obra- SINAPI'!H14</f>
        <v>26712.02</v>
      </c>
      <c r="K12" s="137">
        <f t="shared" si="0"/>
        <v>267.12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2:29" x14ac:dyDescent="0.3">
      <c r="B13" s="125" t="str">
        <f>Produtos!B13</f>
        <v>P1.4.</v>
      </c>
      <c r="C13" s="126" t="str">
        <f>Produtos!C13</f>
        <v>Designer Mobiliário</v>
      </c>
      <c r="D13" s="133" t="s">
        <v>29</v>
      </c>
      <c r="E13" s="135" t="str">
        <f>'Mão de Obra- SINAPI'!C10</f>
        <v>93569</v>
      </c>
      <c r="F13" s="134" t="s">
        <v>93</v>
      </c>
      <c r="G13" s="135">
        <v>0.5</v>
      </c>
      <c r="H13" s="130">
        <v>0.1</v>
      </c>
      <c r="I13" s="135">
        <f t="shared" ref="I13:I21" si="1">G13*H13</f>
        <v>0.05</v>
      </c>
      <c r="J13" s="136">
        <f>'Mão de Obra- SINAPI'!H10</f>
        <v>22433.13</v>
      </c>
      <c r="K13" s="137">
        <f t="shared" si="0"/>
        <v>1121.6500000000001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2:29" x14ac:dyDescent="0.3">
      <c r="B14" s="125" t="str">
        <f>Produtos!B14</f>
        <v>P1.5.</v>
      </c>
      <c r="C14" s="126" t="str">
        <f>Produtos!C14</f>
        <v xml:space="preserve">Especialista em Acústica </v>
      </c>
      <c r="D14" s="138" t="s">
        <v>16</v>
      </c>
      <c r="E14" s="135" t="str">
        <f>'Mão de Obra- SINAPI'!C11</f>
        <v>93570</v>
      </c>
      <c r="F14" s="134" t="s">
        <v>93</v>
      </c>
      <c r="G14" s="135">
        <v>0.5</v>
      </c>
      <c r="H14" s="130">
        <v>0.1</v>
      </c>
      <c r="I14" s="135">
        <f t="shared" si="1"/>
        <v>0.05</v>
      </c>
      <c r="J14" s="136">
        <f>'Mão de Obra- SINAPI'!H11</f>
        <v>23411.37</v>
      </c>
      <c r="K14" s="137">
        <f t="shared" si="0"/>
        <v>1170.56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2:29" x14ac:dyDescent="0.3">
      <c r="B15" s="125" t="str">
        <f>Produtos!B15</f>
        <v>P1.6.</v>
      </c>
      <c r="C15" s="126" t="str">
        <f>Produtos!C15</f>
        <v>Engenheiro Eletricista/ Eletrônico</v>
      </c>
      <c r="D15" s="138" t="s">
        <v>197</v>
      </c>
      <c r="E15" s="135" t="str">
        <f>'Mão de Obra- SINAPI'!C21</f>
        <v>90777</v>
      </c>
      <c r="F15" s="134" t="s">
        <v>71</v>
      </c>
      <c r="G15" s="135">
        <v>65</v>
      </c>
      <c r="H15" s="130">
        <v>0.1</v>
      </c>
      <c r="I15" s="135">
        <f t="shared" si="1"/>
        <v>6.5</v>
      </c>
      <c r="J15" s="136">
        <f>'Mão de Obra- SINAPI'!H21</f>
        <v>127.32</v>
      </c>
      <c r="K15" s="137">
        <f t="shared" si="0"/>
        <v>827.58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2:29" x14ac:dyDescent="0.3">
      <c r="B16" s="125" t="str">
        <f>Produtos!B16</f>
        <v>P1.7.</v>
      </c>
      <c r="C16" s="126" t="str">
        <f>Produtos!C16</f>
        <v>Engenheiro HVAC/ Mecânico</v>
      </c>
      <c r="D16" s="138" t="s">
        <v>197</v>
      </c>
      <c r="E16" s="135" t="str">
        <f>'Mão de Obra- SINAPI'!C21</f>
        <v>90777</v>
      </c>
      <c r="F16" s="134" t="s">
        <v>71</v>
      </c>
      <c r="G16" s="135">
        <v>60</v>
      </c>
      <c r="H16" s="130">
        <v>0.1</v>
      </c>
      <c r="I16" s="135">
        <f t="shared" si="1"/>
        <v>6</v>
      </c>
      <c r="J16" s="136">
        <f>'Mão de Obra- SINAPI'!H16</f>
        <v>127.32</v>
      </c>
      <c r="K16" s="137">
        <f t="shared" si="0"/>
        <v>763.92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9" x14ac:dyDescent="0.3">
      <c r="B17" s="125" t="str">
        <f>Produtos!B17</f>
        <v>P1.8.</v>
      </c>
      <c r="C17" s="126" t="str">
        <f>Produtos!C17</f>
        <v>Especialista em Sustentabilidade e Eficiência Energética</v>
      </c>
      <c r="D17" s="138" t="s">
        <v>197</v>
      </c>
      <c r="E17" s="135" t="str">
        <f>'Mão de Obra- SINAPI'!C21</f>
        <v>90777</v>
      </c>
      <c r="F17" s="134" t="s">
        <v>71</v>
      </c>
      <c r="G17" s="135">
        <v>10</v>
      </c>
      <c r="H17" s="130">
        <v>0.1</v>
      </c>
      <c r="I17" s="135">
        <f t="shared" si="1"/>
        <v>1</v>
      </c>
      <c r="J17" s="136">
        <f>'Mão de Obra- SINAPI'!H21</f>
        <v>127.32</v>
      </c>
      <c r="K17" s="137">
        <f t="shared" si="0"/>
        <v>127.32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9" x14ac:dyDescent="0.3">
      <c r="B18" s="125" t="str">
        <f>Produtos!B18</f>
        <v>P1.9.</v>
      </c>
      <c r="C18" s="126" t="str">
        <f>Produtos!C18</f>
        <v xml:space="preserve">Engenheiro/ Arquiteto de Segurança/Incêndio </v>
      </c>
      <c r="D18" s="138" t="s">
        <v>207</v>
      </c>
      <c r="E18" s="135" t="s">
        <v>107</v>
      </c>
      <c r="F18" s="134" t="s">
        <v>93</v>
      </c>
      <c r="G18" s="135">
        <v>0.25</v>
      </c>
      <c r="H18" s="130">
        <v>0.1</v>
      </c>
      <c r="I18" s="135">
        <f t="shared" si="1"/>
        <v>2.5000000000000001E-2</v>
      </c>
      <c r="J18" s="136">
        <f>'Mão de Obra- SINAPI'!H13</f>
        <v>22638.12</v>
      </c>
      <c r="K18" s="137">
        <f t="shared" si="0"/>
        <v>565.95000000000005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9" x14ac:dyDescent="0.3">
      <c r="B19" s="125" t="str">
        <f>Produtos!B19</f>
        <v>P1.10.</v>
      </c>
      <c r="C19" s="126" t="str">
        <f>Produtos!C19</f>
        <v xml:space="preserve">Engenheiro de Automação/ Controle Predial </v>
      </c>
      <c r="D19" s="138" t="s">
        <v>197</v>
      </c>
      <c r="E19" s="135" t="str">
        <f>'Mão de Obra- SINAPI'!C16</f>
        <v>90777</v>
      </c>
      <c r="F19" s="134" t="s">
        <v>71</v>
      </c>
      <c r="G19" s="135">
        <v>10</v>
      </c>
      <c r="H19" s="130">
        <v>0.1</v>
      </c>
      <c r="I19" s="135">
        <f t="shared" si="1"/>
        <v>1</v>
      </c>
      <c r="J19" s="136">
        <f>'Mão de Obra- SINAPI'!H21</f>
        <v>127.32</v>
      </c>
      <c r="K19" s="137">
        <f t="shared" si="0"/>
        <v>127.32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9" x14ac:dyDescent="0.3">
      <c r="B20" s="125" t="str">
        <f>Produtos!B20</f>
        <v>P1.11.</v>
      </c>
      <c r="C20" s="126" t="str">
        <f>Produtos!C20</f>
        <v>Engenheiro Telecon/Dados/TI</v>
      </c>
      <c r="D20" s="138" t="s">
        <v>197</v>
      </c>
      <c r="E20" s="135" t="str">
        <f>'Mão de Obra- SINAPI'!C16</f>
        <v>90777</v>
      </c>
      <c r="F20" s="134" t="s">
        <v>71</v>
      </c>
      <c r="G20" s="135">
        <v>15</v>
      </c>
      <c r="H20" s="130">
        <v>0.1</v>
      </c>
      <c r="I20" s="135">
        <f t="shared" si="1"/>
        <v>1.5</v>
      </c>
      <c r="J20" s="136">
        <f>'Mão de Obra- SINAPI'!H21</f>
        <v>127.32</v>
      </c>
      <c r="K20" s="137">
        <f t="shared" si="0"/>
        <v>190.98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9" x14ac:dyDescent="0.3">
      <c r="B21" s="125" t="str">
        <f>Produtos!B21</f>
        <v>P1.12.</v>
      </c>
      <c r="C21" s="126" t="str">
        <f>Produtos!C21</f>
        <v xml:space="preserve">Engenheiro Civil - Instalações hidrossanitárias </v>
      </c>
      <c r="D21" s="138" t="s">
        <v>206</v>
      </c>
      <c r="E21" s="135" t="s">
        <v>107</v>
      </c>
      <c r="F21" s="134" t="s">
        <v>93</v>
      </c>
      <c r="G21" s="135">
        <v>0.25</v>
      </c>
      <c r="H21" s="130">
        <v>0.1</v>
      </c>
      <c r="I21" s="135">
        <f t="shared" si="1"/>
        <v>2.5000000000000001E-2</v>
      </c>
      <c r="J21" s="136">
        <f>'Mão de Obra- SINAPI'!H13</f>
        <v>22638.12</v>
      </c>
      <c r="K21" s="137">
        <f t="shared" si="0"/>
        <v>565.95000000000005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9" x14ac:dyDescent="0.3">
      <c r="B22" s="125" t="str">
        <f>Produtos!B22</f>
        <v>P1.13.</v>
      </c>
      <c r="C22" s="126" t="str">
        <f>Produtos!C22</f>
        <v xml:space="preserve">Especialista em Iluminação e Fotometria </v>
      </c>
      <c r="D22" s="133" t="s">
        <v>16</v>
      </c>
      <c r="E22" s="135" t="s">
        <v>98</v>
      </c>
      <c r="F22" s="134" t="s">
        <v>93</v>
      </c>
      <c r="G22" s="135">
        <v>0.5</v>
      </c>
      <c r="H22" s="130">
        <v>0.1</v>
      </c>
      <c r="I22" s="135">
        <f>G22*H22</f>
        <v>0.05</v>
      </c>
      <c r="J22" s="136">
        <f>'Mão de Obra- SINAPI'!H11</f>
        <v>23411.37</v>
      </c>
      <c r="K22" s="137">
        <f t="shared" si="0"/>
        <v>1170.56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9" x14ac:dyDescent="0.3">
      <c r="A23" s="86"/>
      <c r="B23" s="139"/>
      <c r="C23" s="140"/>
      <c r="D23" s="140"/>
      <c r="E23" s="140"/>
      <c r="F23" s="140"/>
      <c r="G23" s="408" t="str">
        <f>CONCATENATE("SUBTOTAL ",B8," ",C8)</f>
        <v>SUBTOTAL ITEM PESSOAL</v>
      </c>
      <c r="H23" s="409"/>
      <c r="I23" s="409"/>
      <c r="J23" s="409"/>
      <c r="K23" s="141">
        <f>SUBTOTAL(9,K10:K22)</f>
        <v>10472.06</v>
      </c>
      <c r="L23" s="81"/>
      <c r="M23" s="81"/>
      <c r="N23" s="81"/>
      <c r="O23" s="81"/>
    </row>
    <row r="24" spans="1:29" s="78" customFormat="1" ht="5.15" customHeight="1" x14ac:dyDescent="0.3">
      <c r="A24" s="76"/>
      <c r="B24" s="142"/>
      <c r="C24" s="143"/>
      <c r="D24" s="143"/>
      <c r="E24" s="143"/>
      <c r="F24" s="143"/>
      <c r="G24" s="143"/>
      <c r="H24" s="143"/>
      <c r="I24" s="143"/>
      <c r="J24" s="143"/>
      <c r="K24" s="144"/>
      <c r="L24" s="81"/>
      <c r="M24" s="81"/>
      <c r="N24" s="81"/>
      <c r="O24" s="81"/>
      <c r="AB24" s="81"/>
      <c r="AC24" s="81"/>
    </row>
    <row r="25" spans="1:29" s="78" customFormat="1" x14ac:dyDescent="0.3">
      <c r="A25" s="76"/>
      <c r="B25" s="145"/>
      <c r="C25" s="146" t="s">
        <v>158</v>
      </c>
      <c r="D25" s="147"/>
      <c r="E25" s="148"/>
      <c r="F25" s="148"/>
      <c r="G25" s="148"/>
      <c r="H25" s="148"/>
      <c r="I25" s="148"/>
      <c r="J25" s="148"/>
      <c r="K25" s="149" t="s">
        <v>159</v>
      </c>
      <c r="AB25" s="81"/>
      <c r="AC25" s="81"/>
    </row>
    <row r="26" spans="1:29" s="78" customFormat="1" x14ac:dyDescent="0.3">
      <c r="A26" s="76"/>
      <c r="B26" s="150" t="s">
        <v>148</v>
      </c>
      <c r="C26" s="416" t="s">
        <v>160</v>
      </c>
      <c r="D26" s="417"/>
      <c r="E26" s="151"/>
      <c r="F26" s="152"/>
      <c r="G26" s="153"/>
      <c r="H26" s="154"/>
      <c r="I26" s="154"/>
      <c r="J26" s="154"/>
      <c r="K26" s="155">
        <f>SUBTOTAL(9,K10:K23)</f>
        <v>10472.06</v>
      </c>
      <c r="AB26" s="81"/>
      <c r="AC26" s="81"/>
    </row>
    <row r="27" spans="1:29" s="78" customFormat="1" x14ac:dyDescent="0.3">
      <c r="A27" s="76"/>
      <c r="B27" s="156" t="s">
        <v>156</v>
      </c>
      <c r="C27" s="418" t="s">
        <v>1</v>
      </c>
      <c r="D27" s="419"/>
      <c r="E27" s="157">
        <f>BDI!E17</f>
        <v>0.17650000000000002</v>
      </c>
      <c r="F27" s="158"/>
      <c r="G27" s="159"/>
      <c r="H27" s="160"/>
      <c r="I27" s="160"/>
      <c r="J27" s="160"/>
      <c r="K27" s="161">
        <f>$E$27*K26</f>
        <v>1848.3185900000001</v>
      </c>
      <c r="AB27" s="81"/>
      <c r="AC27" s="81"/>
    </row>
    <row r="28" spans="1:29" s="78" customFormat="1" ht="13.5" thickBot="1" x14ac:dyDescent="0.35">
      <c r="A28" s="76"/>
      <c r="B28" s="162" t="s">
        <v>157</v>
      </c>
      <c r="C28" s="394" t="s">
        <v>161</v>
      </c>
      <c r="D28" s="395"/>
      <c r="E28" s="163" t="s">
        <v>211</v>
      </c>
      <c r="F28" s="164"/>
      <c r="G28" s="165"/>
      <c r="H28" s="166"/>
      <c r="I28" s="166"/>
      <c r="J28" s="166"/>
      <c r="K28" s="167">
        <f>K26+K27</f>
        <v>12320.37859</v>
      </c>
      <c r="AB28" s="81"/>
      <c r="AC28" s="81"/>
    </row>
    <row r="29" spans="1:29" s="78" customFormat="1" x14ac:dyDescent="0.3">
      <c r="A29" s="76"/>
      <c r="B29" s="168" t="s">
        <v>162</v>
      </c>
      <c r="C29" s="169"/>
      <c r="D29" s="169"/>
      <c r="E29" s="169"/>
      <c r="F29" s="169"/>
      <c r="G29" s="169"/>
      <c r="H29" s="169"/>
      <c r="I29" s="169"/>
      <c r="J29" s="169"/>
      <c r="K29" s="170"/>
      <c r="AB29" s="81"/>
      <c r="AC29" s="81"/>
    </row>
    <row r="30" spans="1:29" s="78" customFormat="1" ht="21.65" customHeight="1" thickBot="1" x14ac:dyDescent="0.35">
      <c r="A30" s="76"/>
      <c r="B30" s="396" t="s">
        <v>208</v>
      </c>
      <c r="C30" s="397"/>
      <c r="D30" s="397"/>
      <c r="E30" s="397"/>
      <c r="F30" s="397"/>
      <c r="G30" s="397"/>
      <c r="H30" s="397"/>
      <c r="I30" s="397"/>
      <c r="J30" s="397"/>
      <c r="K30" s="398"/>
      <c r="AB30" s="81"/>
      <c r="AC30" s="81"/>
    </row>
  </sheetData>
  <mergeCells count="17">
    <mergeCell ref="L2:L3"/>
    <mergeCell ref="C8:E8"/>
    <mergeCell ref="C5:I5"/>
    <mergeCell ref="C26:D26"/>
    <mergeCell ref="C27:D27"/>
    <mergeCell ref="B2:K2"/>
    <mergeCell ref="C3:K3"/>
    <mergeCell ref="B4:I4"/>
    <mergeCell ref="J5:K5"/>
    <mergeCell ref="C28:D28"/>
    <mergeCell ref="B30:K30"/>
    <mergeCell ref="J6:K6"/>
    <mergeCell ref="B7:K7"/>
    <mergeCell ref="B9:C9"/>
    <mergeCell ref="D9:E9"/>
    <mergeCell ref="G23:J23"/>
    <mergeCell ref="C6:I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r:id="rId1"/>
  <ignoredErrors>
    <ignoredError sqref="E12 J16 J12 J18" formula="1"/>
    <ignoredError sqref="E21:E22 E1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057-6398-4F1E-A3F6-36FBAC54B2AF}">
  <sheetPr>
    <pageSetUpPr fitToPage="1"/>
  </sheetPr>
  <dimension ref="A1:AC30"/>
  <sheetViews>
    <sheetView showGridLines="0" view="pageBreakPreview" zoomScaleNormal="100" zoomScaleSheetLayoutView="100" workbookViewId="0">
      <selection activeCell="G23" sqref="G23:J23"/>
    </sheetView>
  </sheetViews>
  <sheetFormatPr defaultColWidth="10.58203125" defaultRowHeight="13" x14ac:dyDescent="0.3"/>
  <cols>
    <col min="1" max="1" width="2.08203125" style="76" customWidth="1"/>
    <col min="2" max="2" width="7.08203125" style="90" customWidth="1"/>
    <col min="3" max="3" width="42.08203125" style="91" customWidth="1"/>
    <col min="4" max="4" width="18.08203125" style="91" customWidth="1"/>
    <col min="5" max="5" width="8.58203125" style="78" customWidth="1"/>
    <col min="6" max="6" width="8.83203125" style="78" customWidth="1"/>
    <col min="7" max="7" width="7.33203125" style="78" customWidth="1"/>
    <col min="8" max="8" width="9.83203125" style="78" customWidth="1"/>
    <col min="9" max="9" width="12.58203125" style="78" customWidth="1"/>
    <col min="10" max="10" width="13" style="78" bestFit="1" customWidth="1"/>
    <col min="11" max="11" width="15.75" style="78" bestFit="1" customWidth="1"/>
    <col min="12" max="12" width="23.83203125" style="78" bestFit="1" customWidth="1"/>
    <col min="13" max="15" width="6.58203125" style="78" bestFit="1" customWidth="1"/>
    <col min="16" max="16" width="4.33203125" style="78" customWidth="1"/>
    <col min="17" max="26" width="6.58203125" style="78" bestFit="1" customWidth="1"/>
    <col min="27" max="27" width="9.33203125" style="78" bestFit="1" customWidth="1"/>
    <col min="28" max="28" width="5.08203125" style="81" bestFit="1" customWidth="1"/>
    <col min="29" max="29" width="5.75" style="81" bestFit="1" customWidth="1"/>
    <col min="30" max="32" width="5.08203125" style="81" bestFit="1" customWidth="1"/>
    <col min="33" max="33" width="3.58203125" style="81" bestFit="1" customWidth="1"/>
    <col min="34" max="35" width="10.58203125" style="81"/>
    <col min="36" max="36" width="12.08203125" style="81" bestFit="1" customWidth="1"/>
    <col min="37" max="16384" width="10.58203125" style="81"/>
  </cols>
  <sheetData>
    <row r="1" spans="2:29" ht="13.9" customHeight="1" thickBot="1" x14ac:dyDescent="0.35">
      <c r="B1" s="77"/>
      <c r="C1" s="78"/>
      <c r="D1" s="78"/>
      <c r="E1" s="77"/>
      <c r="F1" s="77"/>
      <c r="G1" s="79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C1" s="77"/>
    </row>
    <row r="2" spans="2:29" ht="49" customHeight="1" x14ac:dyDescent="0.3">
      <c r="B2" s="420" t="s">
        <v>117</v>
      </c>
      <c r="C2" s="421"/>
      <c r="D2" s="421"/>
      <c r="E2" s="421"/>
      <c r="F2" s="421"/>
      <c r="G2" s="421"/>
      <c r="H2" s="421"/>
      <c r="I2" s="421"/>
      <c r="J2" s="421"/>
      <c r="K2" s="422"/>
      <c r="L2" s="412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C2" s="77"/>
    </row>
    <row r="3" spans="2:29" ht="41.25" customHeight="1" x14ac:dyDescent="0.3">
      <c r="B3" s="115" t="str">
        <f>[1]Objeto!$B$4</f>
        <v>OBJETO:</v>
      </c>
      <c r="C3" s="423" t="str">
        <f>OBJETO!C5</f>
        <v>Contratação de empresa especializada em projetos de espaços comerciais para elaboração de projetos de reforma completa do escritório-Sede do CONFERE.</v>
      </c>
      <c r="D3" s="423"/>
      <c r="E3" s="423"/>
      <c r="F3" s="423"/>
      <c r="G3" s="423"/>
      <c r="H3" s="423"/>
      <c r="I3" s="423"/>
      <c r="J3" s="423"/>
      <c r="K3" s="424"/>
      <c r="L3" s="412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C3" s="77"/>
    </row>
    <row r="4" spans="2:29" ht="25.5" customHeight="1" x14ac:dyDescent="0.3">
      <c r="B4" s="425" t="s">
        <v>145</v>
      </c>
      <c r="C4" s="426"/>
      <c r="D4" s="426"/>
      <c r="E4" s="426"/>
      <c r="F4" s="426"/>
      <c r="G4" s="426"/>
      <c r="H4" s="426"/>
      <c r="I4" s="426"/>
      <c r="J4" s="172" t="s">
        <v>146</v>
      </c>
      <c r="K4" s="171">
        <f>OBJETO!C16</f>
        <v>45901</v>
      </c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C4" s="77"/>
    </row>
    <row r="5" spans="2:29" ht="12.75" customHeight="1" x14ac:dyDescent="0.3">
      <c r="B5" s="116"/>
      <c r="C5" s="414"/>
      <c r="D5" s="414"/>
      <c r="E5" s="414"/>
      <c r="F5" s="414"/>
      <c r="G5" s="414"/>
      <c r="H5" s="414"/>
      <c r="I5" s="415"/>
      <c r="J5" s="427" t="s">
        <v>147</v>
      </c>
      <c r="K5" s="428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C5" s="77"/>
    </row>
    <row r="6" spans="2:29" ht="16.5" customHeight="1" x14ac:dyDescent="0.3">
      <c r="B6" s="117" t="str">
        <f>Produtos!B23</f>
        <v>P2.</v>
      </c>
      <c r="C6" s="410" t="str">
        <f>Produtos!C23</f>
        <v>Projeto de Arquitetura</v>
      </c>
      <c r="D6" s="410"/>
      <c r="E6" s="410"/>
      <c r="F6" s="410"/>
      <c r="G6" s="410"/>
      <c r="H6" s="410"/>
      <c r="I6" s="411"/>
      <c r="J6" s="399" t="s">
        <v>195</v>
      </c>
      <c r="K6" s="40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C6" s="77"/>
    </row>
    <row r="7" spans="2:29" ht="5.15" customHeight="1" x14ac:dyDescent="0.3">
      <c r="B7" s="401"/>
      <c r="C7" s="402"/>
      <c r="D7" s="402"/>
      <c r="E7" s="402"/>
      <c r="F7" s="402"/>
      <c r="G7" s="402"/>
      <c r="H7" s="402"/>
      <c r="I7" s="402"/>
      <c r="J7" s="403"/>
      <c r="K7" s="40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3"/>
      <c r="AB7" s="84"/>
    </row>
    <row r="8" spans="2:29" x14ac:dyDescent="0.3">
      <c r="B8" s="175" t="s">
        <v>132</v>
      </c>
      <c r="C8" s="413" t="s">
        <v>149</v>
      </c>
      <c r="D8" s="413"/>
      <c r="E8" s="413"/>
      <c r="F8" s="413"/>
      <c r="G8" s="119"/>
      <c r="H8" s="119"/>
      <c r="I8" s="119"/>
      <c r="J8" s="120"/>
      <c r="K8" s="12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3"/>
      <c r="AB8" s="84"/>
    </row>
    <row r="9" spans="2:29" ht="50" x14ac:dyDescent="0.3">
      <c r="B9" s="405" t="s">
        <v>150</v>
      </c>
      <c r="C9" s="406"/>
      <c r="D9" s="407" t="s">
        <v>194</v>
      </c>
      <c r="E9" s="406"/>
      <c r="F9" s="122" t="s">
        <v>5</v>
      </c>
      <c r="G9" s="123" t="s">
        <v>151</v>
      </c>
      <c r="H9" s="122" t="s">
        <v>152</v>
      </c>
      <c r="I9" s="122" t="s">
        <v>153</v>
      </c>
      <c r="J9" s="122" t="s">
        <v>154</v>
      </c>
      <c r="K9" s="124" t="s">
        <v>155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2:29" x14ac:dyDescent="0.3">
      <c r="B10" s="125" t="str">
        <f>Produtos!B24</f>
        <v>P2.1.</v>
      </c>
      <c r="C10" s="126" t="str">
        <f>Produtos!C10</f>
        <v>Coordenador do Projeto</v>
      </c>
      <c r="D10" s="127" t="s">
        <v>196</v>
      </c>
      <c r="E10" s="135" t="str">
        <f>'Mão de Obra- SINAPI'!C12</f>
        <v>93571</v>
      </c>
      <c r="F10" s="128" t="s">
        <v>93</v>
      </c>
      <c r="G10" s="129">
        <v>1</v>
      </c>
      <c r="H10" s="130">
        <v>0.25</v>
      </c>
      <c r="I10" s="129">
        <f>G10*H10</f>
        <v>0.25</v>
      </c>
      <c r="J10" s="131">
        <f>'Mão de Obra- SINAPI'!H12</f>
        <v>24515.01</v>
      </c>
      <c r="K10" s="132">
        <f t="shared" ref="K10:K22" si="0">TRUNC(I10*J10,2)</f>
        <v>6128.75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2:29" x14ac:dyDescent="0.3">
      <c r="B11" s="125" t="str">
        <f>Produtos!B25</f>
        <v>P2.2.</v>
      </c>
      <c r="C11" s="126" t="str">
        <f>Produtos!C11</f>
        <v xml:space="preserve">Modelador BIM </v>
      </c>
      <c r="D11" s="133" t="s">
        <v>29</v>
      </c>
      <c r="E11" s="135" t="str">
        <f>'Mão de Obra- SINAPI'!C10</f>
        <v>93569</v>
      </c>
      <c r="F11" s="134" t="s">
        <v>93</v>
      </c>
      <c r="G11" s="135">
        <v>0.5</v>
      </c>
      <c r="H11" s="130">
        <v>0.25</v>
      </c>
      <c r="I11" s="135">
        <f>G11*H11</f>
        <v>0.125</v>
      </c>
      <c r="J11" s="136">
        <f>'Mão de Obra- SINAPI'!H10</f>
        <v>22433.13</v>
      </c>
      <c r="K11" s="137">
        <f t="shared" si="0"/>
        <v>2804.14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2:29" x14ac:dyDescent="0.3">
      <c r="B12" s="125" t="str">
        <f>Produtos!B26</f>
        <v>P2.3.</v>
      </c>
      <c r="C12" s="126" t="str">
        <f>Produtos!C12</f>
        <v xml:space="preserve">Engenheiro Civil - Estrutural </v>
      </c>
      <c r="D12" s="133" t="s">
        <v>205</v>
      </c>
      <c r="E12" s="135" t="str">
        <f>'Mão de Obra- SINAPI'!C14</f>
        <v>93567</v>
      </c>
      <c r="F12" s="134" t="s">
        <v>93</v>
      </c>
      <c r="G12" s="135">
        <v>0.1</v>
      </c>
      <c r="H12" s="130">
        <v>0.25</v>
      </c>
      <c r="I12" s="135">
        <f>G12*H12</f>
        <v>2.5000000000000001E-2</v>
      </c>
      <c r="J12" s="136">
        <f>'Mão de Obra- SINAPI'!H14</f>
        <v>26712.02</v>
      </c>
      <c r="K12" s="137">
        <f t="shared" si="0"/>
        <v>667.8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2:29" x14ac:dyDescent="0.3">
      <c r="B13" s="125" t="str">
        <f>Produtos!B27</f>
        <v>P2.4.</v>
      </c>
      <c r="C13" s="126" t="str">
        <f>Produtos!C13</f>
        <v>Designer Mobiliário</v>
      </c>
      <c r="D13" s="133" t="s">
        <v>29</v>
      </c>
      <c r="E13" s="135" t="str">
        <f>'Mão de Obra- SINAPI'!C10</f>
        <v>93569</v>
      </c>
      <c r="F13" s="134" t="s">
        <v>93</v>
      </c>
      <c r="G13" s="135">
        <v>0.5</v>
      </c>
      <c r="H13" s="130">
        <v>0.25</v>
      </c>
      <c r="I13" s="135">
        <f t="shared" ref="I13:I21" si="1">G13*H13</f>
        <v>0.125</v>
      </c>
      <c r="J13" s="136">
        <f>'Mão de Obra- SINAPI'!H10</f>
        <v>22433.13</v>
      </c>
      <c r="K13" s="137">
        <f t="shared" si="0"/>
        <v>2804.14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2:29" x14ac:dyDescent="0.3">
      <c r="B14" s="125" t="str">
        <f>Produtos!B28</f>
        <v>P2.5.</v>
      </c>
      <c r="C14" s="126" t="str">
        <f>Produtos!C14</f>
        <v xml:space="preserve">Especialista em Acústica </v>
      </c>
      <c r="D14" s="138" t="s">
        <v>16</v>
      </c>
      <c r="E14" s="135" t="str">
        <f>'Mão de Obra- SINAPI'!C11</f>
        <v>93570</v>
      </c>
      <c r="F14" s="134" t="s">
        <v>93</v>
      </c>
      <c r="G14" s="135">
        <v>0.5</v>
      </c>
      <c r="H14" s="130">
        <v>0.25</v>
      </c>
      <c r="I14" s="135">
        <f t="shared" si="1"/>
        <v>0.125</v>
      </c>
      <c r="J14" s="136">
        <f>'Mão de Obra- SINAPI'!H11</f>
        <v>23411.37</v>
      </c>
      <c r="K14" s="137">
        <f t="shared" si="0"/>
        <v>2926.42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2:29" x14ac:dyDescent="0.3">
      <c r="B15" s="125" t="str">
        <f>Produtos!B29</f>
        <v>P2.6.</v>
      </c>
      <c r="C15" s="126" t="str">
        <f>Produtos!C15</f>
        <v>Engenheiro Eletricista/ Eletrônico</v>
      </c>
      <c r="D15" s="138" t="s">
        <v>197</v>
      </c>
      <c r="E15" s="135" t="str">
        <f>'Mão de Obra- SINAPI'!C21</f>
        <v>90777</v>
      </c>
      <c r="F15" s="134" t="s">
        <v>71</v>
      </c>
      <c r="G15" s="135">
        <v>65</v>
      </c>
      <c r="H15" s="130">
        <v>0.25</v>
      </c>
      <c r="I15" s="135">
        <f t="shared" si="1"/>
        <v>16.25</v>
      </c>
      <c r="J15" s="136">
        <f>'Mão de Obra- SINAPI'!H21</f>
        <v>127.32</v>
      </c>
      <c r="K15" s="137">
        <f t="shared" si="0"/>
        <v>2068.9499999999998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2:29" x14ac:dyDescent="0.3">
      <c r="B16" s="125" t="str">
        <f>Produtos!B30</f>
        <v>P2.7.</v>
      </c>
      <c r="C16" s="126" t="str">
        <f>Produtos!C16</f>
        <v>Engenheiro HVAC/ Mecânico</v>
      </c>
      <c r="D16" s="138" t="s">
        <v>197</v>
      </c>
      <c r="E16" s="135" t="str">
        <f>'Mão de Obra- SINAPI'!C21</f>
        <v>90777</v>
      </c>
      <c r="F16" s="134" t="s">
        <v>71</v>
      </c>
      <c r="G16" s="135">
        <v>60</v>
      </c>
      <c r="H16" s="130">
        <v>0.25</v>
      </c>
      <c r="I16" s="135">
        <f t="shared" si="1"/>
        <v>15</v>
      </c>
      <c r="J16" s="136">
        <f>'Mão de Obra- SINAPI'!H16</f>
        <v>127.32</v>
      </c>
      <c r="K16" s="137">
        <f t="shared" si="0"/>
        <v>1909.8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9" x14ac:dyDescent="0.3">
      <c r="B17" s="125" t="str">
        <f>Produtos!B31</f>
        <v>P2.8.</v>
      </c>
      <c r="C17" s="126" t="str">
        <f>Produtos!C17</f>
        <v>Especialista em Sustentabilidade e Eficiência Energética</v>
      </c>
      <c r="D17" s="138" t="s">
        <v>197</v>
      </c>
      <c r="E17" s="135" t="str">
        <f>'Mão de Obra- SINAPI'!C21</f>
        <v>90777</v>
      </c>
      <c r="F17" s="134" t="s">
        <v>71</v>
      </c>
      <c r="G17" s="135">
        <v>10</v>
      </c>
      <c r="H17" s="130">
        <v>0.25</v>
      </c>
      <c r="I17" s="135">
        <f t="shared" si="1"/>
        <v>2.5</v>
      </c>
      <c r="J17" s="136">
        <f>'Mão de Obra- SINAPI'!H21</f>
        <v>127.32</v>
      </c>
      <c r="K17" s="137">
        <f t="shared" si="0"/>
        <v>318.3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9" x14ac:dyDescent="0.3">
      <c r="B18" s="125" t="str">
        <f>Produtos!B32</f>
        <v>P2.9.</v>
      </c>
      <c r="C18" s="126" t="str">
        <f>Produtos!C18</f>
        <v xml:space="preserve">Engenheiro/ Arquiteto de Segurança/Incêndio </v>
      </c>
      <c r="D18" s="138" t="s">
        <v>207</v>
      </c>
      <c r="E18" s="135" t="s">
        <v>107</v>
      </c>
      <c r="F18" s="134" t="s">
        <v>93</v>
      </c>
      <c r="G18" s="135">
        <v>0.25</v>
      </c>
      <c r="H18" s="130">
        <v>0.25</v>
      </c>
      <c r="I18" s="135">
        <f t="shared" si="1"/>
        <v>6.25E-2</v>
      </c>
      <c r="J18" s="136">
        <f>'Mão de Obra- SINAPI'!H13</f>
        <v>22638.12</v>
      </c>
      <c r="K18" s="137">
        <f t="shared" si="0"/>
        <v>1414.88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9" x14ac:dyDescent="0.3">
      <c r="B19" s="125" t="str">
        <f>Produtos!B33</f>
        <v>P2.10.</v>
      </c>
      <c r="C19" s="126" t="str">
        <f>Produtos!C19</f>
        <v xml:space="preserve">Engenheiro de Automação/ Controle Predial </v>
      </c>
      <c r="D19" s="138" t="s">
        <v>197</v>
      </c>
      <c r="E19" s="135" t="s">
        <v>109</v>
      </c>
      <c r="F19" s="134" t="s">
        <v>71</v>
      </c>
      <c r="G19" s="135">
        <v>10</v>
      </c>
      <c r="H19" s="173">
        <v>0.25</v>
      </c>
      <c r="I19" s="135">
        <f t="shared" si="1"/>
        <v>2.5</v>
      </c>
      <c r="J19" s="136">
        <f>'Mão de Obra- SINAPI'!H21</f>
        <v>127.32</v>
      </c>
      <c r="K19" s="137">
        <f t="shared" si="0"/>
        <v>318.3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9" x14ac:dyDescent="0.3">
      <c r="B20" s="125" t="str">
        <f>Produtos!B34</f>
        <v>P2.11.</v>
      </c>
      <c r="C20" s="126" t="str">
        <f>Produtos!C20</f>
        <v>Engenheiro Telecon/Dados/TI</v>
      </c>
      <c r="D20" s="138" t="s">
        <v>197</v>
      </c>
      <c r="E20" s="135" t="str">
        <f>'Mão de Obra- SINAPI'!C16</f>
        <v>90777</v>
      </c>
      <c r="F20" s="134" t="s">
        <v>71</v>
      </c>
      <c r="G20" s="135">
        <v>15</v>
      </c>
      <c r="H20" s="130">
        <v>0.25</v>
      </c>
      <c r="I20" s="135">
        <f t="shared" si="1"/>
        <v>3.75</v>
      </c>
      <c r="J20" s="136">
        <f>'Mão de Obra- SINAPI'!H21</f>
        <v>127.32</v>
      </c>
      <c r="K20" s="137">
        <f t="shared" si="0"/>
        <v>477.45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9" x14ac:dyDescent="0.3">
      <c r="B21" s="125" t="str">
        <f>Produtos!B35</f>
        <v>P2.12.</v>
      </c>
      <c r="C21" s="126" t="str">
        <f>Produtos!C21</f>
        <v xml:space="preserve">Engenheiro Civil - Instalações hidrossanitárias </v>
      </c>
      <c r="D21" s="138" t="s">
        <v>206</v>
      </c>
      <c r="E21" s="135" t="s">
        <v>107</v>
      </c>
      <c r="F21" s="134" t="s">
        <v>93</v>
      </c>
      <c r="G21" s="135">
        <v>0.25</v>
      </c>
      <c r="H21" s="130">
        <v>0.25</v>
      </c>
      <c r="I21" s="135">
        <f t="shared" si="1"/>
        <v>6.25E-2</v>
      </c>
      <c r="J21" s="136">
        <f>'Mão de Obra- SINAPI'!H13</f>
        <v>22638.12</v>
      </c>
      <c r="K21" s="137">
        <f t="shared" si="0"/>
        <v>1414.88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9" x14ac:dyDescent="0.3">
      <c r="B22" s="125" t="str">
        <f>Produtos!B36</f>
        <v>P2.13.</v>
      </c>
      <c r="C22" s="126" t="str">
        <f>Produtos!C22</f>
        <v xml:space="preserve">Especialista em Iluminação e Fotometria </v>
      </c>
      <c r="D22" s="133" t="s">
        <v>16</v>
      </c>
      <c r="E22" s="135" t="s">
        <v>98</v>
      </c>
      <c r="F22" s="134" t="s">
        <v>93</v>
      </c>
      <c r="G22" s="135">
        <v>0.5</v>
      </c>
      <c r="H22" s="130">
        <v>0.25</v>
      </c>
      <c r="I22" s="135">
        <f>G22*H22</f>
        <v>0.125</v>
      </c>
      <c r="J22" s="136">
        <f>'Mão de Obra- SINAPI'!H11</f>
        <v>23411.37</v>
      </c>
      <c r="K22" s="137">
        <f t="shared" si="0"/>
        <v>2926.42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9" x14ac:dyDescent="0.3">
      <c r="A23" s="86"/>
      <c r="B23" s="139"/>
      <c r="C23" s="140"/>
      <c r="D23" s="140"/>
      <c r="E23" s="140"/>
      <c r="F23" s="140"/>
      <c r="G23" s="408" t="str">
        <f>CONCATENATE("SUBTOTAL ",B8," ",C8)</f>
        <v>SUBTOTAL ITEM PESSOAL</v>
      </c>
      <c r="H23" s="409"/>
      <c r="I23" s="409"/>
      <c r="J23" s="409"/>
      <c r="K23" s="141">
        <f>SUBTOTAL(9,K10:K22)</f>
        <v>26180.229999999996</v>
      </c>
      <c r="L23" s="81"/>
      <c r="M23" s="81"/>
      <c r="N23" s="81"/>
      <c r="O23" s="81"/>
    </row>
    <row r="24" spans="1:29" s="78" customFormat="1" ht="5.15" customHeight="1" x14ac:dyDescent="0.3">
      <c r="A24" s="76"/>
      <c r="B24" s="142"/>
      <c r="C24" s="143"/>
      <c r="D24" s="143"/>
      <c r="E24" s="143"/>
      <c r="F24" s="143"/>
      <c r="G24" s="143"/>
      <c r="H24" s="143"/>
      <c r="I24" s="143"/>
      <c r="J24" s="143"/>
      <c r="K24" s="144"/>
      <c r="L24" s="81"/>
      <c r="M24" s="81"/>
      <c r="N24" s="81"/>
      <c r="O24" s="81"/>
      <c r="AB24" s="81"/>
      <c r="AC24" s="81"/>
    </row>
    <row r="25" spans="1:29" s="78" customFormat="1" x14ac:dyDescent="0.3">
      <c r="A25" s="76"/>
      <c r="B25" s="145"/>
      <c r="C25" s="146" t="s">
        <v>158</v>
      </c>
      <c r="D25" s="147"/>
      <c r="E25" s="148"/>
      <c r="F25" s="148"/>
      <c r="G25" s="148"/>
      <c r="H25" s="148"/>
      <c r="I25" s="148"/>
      <c r="J25" s="148"/>
      <c r="K25" s="149" t="s">
        <v>159</v>
      </c>
      <c r="AB25" s="81"/>
      <c r="AC25" s="81"/>
    </row>
    <row r="26" spans="1:29" s="78" customFormat="1" x14ac:dyDescent="0.3">
      <c r="A26" s="76"/>
      <c r="B26" s="150" t="s">
        <v>148</v>
      </c>
      <c r="C26" s="416" t="s">
        <v>160</v>
      </c>
      <c r="D26" s="417"/>
      <c r="E26" s="151"/>
      <c r="F26" s="152"/>
      <c r="G26" s="153"/>
      <c r="H26" s="154"/>
      <c r="I26" s="154"/>
      <c r="J26" s="154"/>
      <c r="K26" s="155">
        <f>SUBTOTAL(9,K10:K23)</f>
        <v>26180.229999999996</v>
      </c>
      <c r="AB26" s="81"/>
      <c r="AC26" s="81"/>
    </row>
    <row r="27" spans="1:29" s="78" customFormat="1" x14ac:dyDescent="0.3">
      <c r="A27" s="76"/>
      <c r="B27" s="156" t="s">
        <v>156</v>
      </c>
      <c r="C27" s="418" t="s">
        <v>1</v>
      </c>
      <c r="D27" s="419"/>
      <c r="E27" s="157">
        <f>BDI!E17</f>
        <v>0.17650000000000002</v>
      </c>
      <c r="F27" s="158"/>
      <c r="G27" s="159"/>
      <c r="H27" s="160"/>
      <c r="I27" s="160"/>
      <c r="J27" s="160"/>
      <c r="K27" s="161">
        <f>$E$27*K26</f>
        <v>4620.8105949999999</v>
      </c>
      <c r="AB27" s="81"/>
      <c r="AC27" s="81"/>
    </row>
    <row r="28" spans="1:29" s="78" customFormat="1" ht="13.5" thickBot="1" x14ac:dyDescent="0.35">
      <c r="A28" s="76"/>
      <c r="B28" s="162" t="s">
        <v>157</v>
      </c>
      <c r="C28" s="394" t="s">
        <v>161</v>
      </c>
      <c r="D28" s="395"/>
      <c r="E28" s="163" t="s">
        <v>211</v>
      </c>
      <c r="F28" s="164"/>
      <c r="G28" s="165"/>
      <c r="H28" s="166"/>
      <c r="I28" s="166"/>
      <c r="J28" s="166"/>
      <c r="K28" s="167">
        <f>K26+K27</f>
        <v>30801.040594999995</v>
      </c>
      <c r="AB28" s="81"/>
      <c r="AC28" s="81"/>
    </row>
    <row r="29" spans="1:29" s="78" customFormat="1" x14ac:dyDescent="0.3">
      <c r="A29" s="76"/>
      <c r="B29" s="168" t="s">
        <v>162</v>
      </c>
      <c r="C29" s="169"/>
      <c r="D29" s="169"/>
      <c r="E29" s="169"/>
      <c r="F29" s="169"/>
      <c r="G29" s="169"/>
      <c r="H29" s="169"/>
      <c r="I29" s="169"/>
      <c r="J29" s="169"/>
      <c r="K29" s="170"/>
      <c r="AB29" s="81"/>
      <c r="AC29" s="81"/>
    </row>
    <row r="30" spans="1:29" s="78" customFormat="1" ht="21.65" customHeight="1" thickBot="1" x14ac:dyDescent="0.35">
      <c r="A30" s="76"/>
      <c r="B30" s="396" t="s">
        <v>208</v>
      </c>
      <c r="C30" s="397"/>
      <c r="D30" s="397"/>
      <c r="E30" s="397"/>
      <c r="F30" s="397"/>
      <c r="G30" s="397"/>
      <c r="H30" s="397"/>
      <c r="I30" s="397"/>
      <c r="J30" s="397"/>
      <c r="K30" s="398"/>
      <c r="AB30" s="81"/>
      <c r="AC30" s="81"/>
    </row>
  </sheetData>
  <mergeCells count="17">
    <mergeCell ref="C26:D26"/>
    <mergeCell ref="C27:D27"/>
    <mergeCell ref="C28:D28"/>
    <mergeCell ref="B30:K30"/>
    <mergeCell ref="C8:F8"/>
    <mergeCell ref="G23:J23"/>
    <mergeCell ref="C6:I6"/>
    <mergeCell ref="J6:K6"/>
    <mergeCell ref="B7:K7"/>
    <mergeCell ref="B9:C9"/>
    <mergeCell ref="D9:E9"/>
    <mergeCell ref="B2:K2"/>
    <mergeCell ref="L2:L3"/>
    <mergeCell ref="C3:K3"/>
    <mergeCell ref="B4:I4"/>
    <mergeCell ref="C5:I5"/>
    <mergeCell ref="J5:K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r:id="rId1"/>
  <ignoredErrors>
    <ignoredError sqref="J12 J15:J16 J18" formula="1"/>
    <ignoredError sqref="E18:E19 E21:E2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7BAF-1582-4BFD-9FD1-654F07F0568B}">
  <sheetPr>
    <pageSetUpPr fitToPage="1"/>
  </sheetPr>
  <dimension ref="A1:AD30"/>
  <sheetViews>
    <sheetView showGridLines="0" view="pageBreakPreview" zoomScaleNormal="100" zoomScaleSheetLayoutView="100" workbookViewId="0">
      <selection activeCell="G23" sqref="G23:J23"/>
    </sheetView>
  </sheetViews>
  <sheetFormatPr defaultColWidth="10.58203125" defaultRowHeight="13" x14ac:dyDescent="0.3"/>
  <cols>
    <col min="1" max="1" width="2.08203125" style="76" customWidth="1"/>
    <col min="2" max="2" width="7.08203125" style="90" customWidth="1"/>
    <col min="3" max="3" width="42.08203125" style="91" customWidth="1"/>
    <col min="4" max="4" width="18.08203125" style="91" customWidth="1"/>
    <col min="5" max="5" width="8.58203125" style="78" customWidth="1"/>
    <col min="6" max="6" width="8.83203125" style="78" customWidth="1"/>
    <col min="7" max="7" width="7.33203125" style="78" customWidth="1"/>
    <col min="8" max="8" width="9.83203125" style="78" customWidth="1"/>
    <col min="9" max="9" width="12.58203125" style="78" customWidth="1"/>
    <col min="10" max="10" width="13" style="78" bestFit="1" customWidth="1"/>
    <col min="11" max="11" width="15.75" style="78" bestFit="1" customWidth="1"/>
    <col min="12" max="12" width="13.08203125" style="78" customWidth="1"/>
    <col min="13" max="13" width="23.83203125" style="78" bestFit="1" customWidth="1"/>
    <col min="14" max="16" width="6.58203125" style="78" bestFit="1" customWidth="1"/>
    <col min="17" max="17" width="4.33203125" style="78" customWidth="1"/>
    <col min="18" max="27" width="6.58203125" style="78" bestFit="1" customWidth="1"/>
    <col min="28" max="28" width="9.33203125" style="78" bestFit="1" customWidth="1"/>
    <col min="29" max="29" width="5.08203125" style="81" bestFit="1" customWidth="1"/>
    <col min="30" max="30" width="5.75" style="81" bestFit="1" customWidth="1"/>
    <col min="31" max="33" width="5.08203125" style="81" bestFit="1" customWidth="1"/>
    <col min="34" max="34" width="3.58203125" style="81" bestFit="1" customWidth="1"/>
    <col min="35" max="36" width="10.58203125" style="81"/>
    <col min="37" max="37" width="12.08203125" style="81" bestFit="1" customWidth="1"/>
    <col min="38" max="16384" width="10.58203125" style="81"/>
  </cols>
  <sheetData>
    <row r="1" spans="2:30" ht="13.9" customHeight="1" thickBot="1" x14ac:dyDescent="0.35">
      <c r="B1" s="77"/>
      <c r="C1" s="78"/>
      <c r="D1" s="78"/>
      <c r="E1" s="77"/>
      <c r="F1" s="77"/>
      <c r="G1" s="79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D1" s="77"/>
    </row>
    <row r="2" spans="2:30" ht="49" customHeight="1" x14ac:dyDescent="0.3">
      <c r="B2" s="420" t="s">
        <v>117</v>
      </c>
      <c r="C2" s="421"/>
      <c r="D2" s="421"/>
      <c r="E2" s="421"/>
      <c r="F2" s="421"/>
      <c r="G2" s="421"/>
      <c r="H2" s="421"/>
      <c r="I2" s="421"/>
      <c r="J2" s="421"/>
      <c r="K2" s="422"/>
      <c r="M2" s="41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D2" s="77"/>
    </row>
    <row r="3" spans="2:30" ht="41.25" customHeight="1" x14ac:dyDescent="0.3">
      <c r="B3" s="115" t="str">
        <f>[1]Objeto!$B$4</f>
        <v>OBJETO:</v>
      </c>
      <c r="C3" s="423" t="str">
        <f>OBJETO!C5</f>
        <v>Contratação de empresa especializada em projetos de espaços comerciais para elaboração de projetos de reforma completa do escritório-Sede do CONFERE.</v>
      </c>
      <c r="D3" s="423"/>
      <c r="E3" s="423"/>
      <c r="F3" s="423"/>
      <c r="G3" s="423"/>
      <c r="H3" s="423"/>
      <c r="I3" s="423"/>
      <c r="J3" s="423"/>
      <c r="K3" s="424"/>
      <c r="L3" s="81"/>
      <c r="M3" s="41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D3" s="77"/>
    </row>
    <row r="4" spans="2:30" ht="25.5" customHeight="1" x14ac:dyDescent="0.3">
      <c r="B4" s="425" t="s">
        <v>145</v>
      </c>
      <c r="C4" s="426"/>
      <c r="D4" s="426"/>
      <c r="E4" s="426"/>
      <c r="F4" s="426"/>
      <c r="G4" s="426"/>
      <c r="H4" s="426"/>
      <c r="I4" s="426"/>
      <c r="J4" s="172" t="s">
        <v>146</v>
      </c>
      <c r="K4" s="171">
        <f>OBJETO!C16</f>
        <v>45901</v>
      </c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D4" s="77"/>
    </row>
    <row r="5" spans="2:30" ht="12.75" customHeight="1" x14ac:dyDescent="0.3">
      <c r="B5" s="116"/>
      <c r="C5" s="414"/>
      <c r="D5" s="414"/>
      <c r="E5" s="414"/>
      <c r="F5" s="414"/>
      <c r="G5" s="414"/>
      <c r="H5" s="414"/>
      <c r="I5" s="415"/>
      <c r="J5" s="427" t="s">
        <v>147</v>
      </c>
      <c r="K5" s="428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D5" s="77"/>
    </row>
    <row r="6" spans="2:30" ht="16.5" customHeight="1" x14ac:dyDescent="0.3">
      <c r="B6" s="117" t="str">
        <f>Produtos!B37</f>
        <v>P3.</v>
      </c>
      <c r="C6" s="410" t="str">
        <f>Produtos!C37</f>
        <v>Projeto Básico</v>
      </c>
      <c r="D6" s="410"/>
      <c r="E6" s="410"/>
      <c r="F6" s="410"/>
      <c r="G6" s="410"/>
      <c r="H6" s="410"/>
      <c r="I6" s="411"/>
      <c r="J6" s="399" t="s">
        <v>195</v>
      </c>
      <c r="K6" s="40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D6" s="77"/>
    </row>
    <row r="7" spans="2:30" ht="5.15" customHeight="1" x14ac:dyDescent="0.3">
      <c r="B7" s="401"/>
      <c r="C7" s="402"/>
      <c r="D7" s="402"/>
      <c r="E7" s="402"/>
      <c r="F7" s="402"/>
      <c r="G7" s="402"/>
      <c r="H7" s="402"/>
      <c r="I7" s="402"/>
      <c r="J7" s="403"/>
      <c r="K7" s="40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3"/>
      <c r="AC7" s="84"/>
    </row>
    <row r="8" spans="2:30" x14ac:dyDescent="0.3">
      <c r="B8" s="175" t="s">
        <v>132</v>
      </c>
      <c r="C8" s="413" t="s">
        <v>149</v>
      </c>
      <c r="D8" s="413"/>
      <c r="E8" s="413"/>
      <c r="F8" s="118"/>
      <c r="G8" s="119"/>
      <c r="H8" s="119"/>
      <c r="I8" s="119"/>
      <c r="J8" s="120"/>
      <c r="K8" s="12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3"/>
      <c r="AC8" s="84"/>
    </row>
    <row r="9" spans="2:30" ht="50" x14ac:dyDescent="0.3">
      <c r="B9" s="405" t="s">
        <v>150</v>
      </c>
      <c r="C9" s="406"/>
      <c r="D9" s="407" t="s">
        <v>194</v>
      </c>
      <c r="E9" s="406"/>
      <c r="F9" s="122" t="s">
        <v>5</v>
      </c>
      <c r="G9" s="123" t="s">
        <v>151</v>
      </c>
      <c r="H9" s="122" t="s">
        <v>152</v>
      </c>
      <c r="I9" s="122" t="s">
        <v>153</v>
      </c>
      <c r="J9" s="122" t="s">
        <v>154</v>
      </c>
      <c r="K9" s="124" t="s">
        <v>155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2:30" x14ac:dyDescent="0.3">
      <c r="B10" s="125" t="str">
        <f>Produtos!B38</f>
        <v>P3.1.</v>
      </c>
      <c r="C10" s="126" t="str">
        <f>Produtos!C10</f>
        <v>Coordenador do Projeto</v>
      </c>
      <c r="D10" s="127" t="s">
        <v>196</v>
      </c>
      <c r="E10" s="135" t="str">
        <f>'Mão de Obra- SINAPI'!C12</f>
        <v>93571</v>
      </c>
      <c r="F10" s="128" t="s">
        <v>93</v>
      </c>
      <c r="G10" s="129">
        <v>1</v>
      </c>
      <c r="H10" s="130">
        <v>0.25</v>
      </c>
      <c r="I10" s="129">
        <f>G10*H10</f>
        <v>0.25</v>
      </c>
      <c r="J10" s="131">
        <f>'Mão de Obra- SINAPI'!H12</f>
        <v>24515.01</v>
      </c>
      <c r="K10" s="132">
        <f t="shared" ref="K10:K22" si="0">TRUNC(I10*J10,2)</f>
        <v>6128.75</v>
      </c>
      <c r="L10" s="85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2:30" x14ac:dyDescent="0.3">
      <c r="B11" s="125" t="str">
        <f>Produtos!B39</f>
        <v>P3.2.</v>
      </c>
      <c r="C11" s="126" t="str">
        <f>Produtos!C11</f>
        <v xml:space="preserve">Modelador BIM </v>
      </c>
      <c r="D11" s="133" t="s">
        <v>29</v>
      </c>
      <c r="E11" s="135" t="str">
        <f>'Mão de Obra- SINAPI'!C10</f>
        <v>93569</v>
      </c>
      <c r="F11" s="134" t="s">
        <v>93</v>
      </c>
      <c r="G11" s="135">
        <v>0.5</v>
      </c>
      <c r="H11" s="130">
        <v>0.25</v>
      </c>
      <c r="I11" s="135">
        <f>G11*H11</f>
        <v>0.125</v>
      </c>
      <c r="J11" s="136">
        <f>'Mão de Obra- SINAPI'!H10</f>
        <v>22433.13</v>
      </c>
      <c r="K11" s="137">
        <f t="shared" si="0"/>
        <v>2804.14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2:30" x14ac:dyDescent="0.3">
      <c r="B12" s="125" t="str">
        <f>Produtos!B40</f>
        <v>P3.3.</v>
      </c>
      <c r="C12" s="126" t="str">
        <f>Produtos!C12</f>
        <v xml:space="preserve">Engenheiro Civil - Estrutural </v>
      </c>
      <c r="D12" s="133" t="s">
        <v>205</v>
      </c>
      <c r="E12" s="135" t="str">
        <f>'Mão de Obra- SINAPI'!C14</f>
        <v>93567</v>
      </c>
      <c r="F12" s="134" t="s">
        <v>93</v>
      </c>
      <c r="G12" s="135">
        <v>0.1</v>
      </c>
      <c r="H12" s="130">
        <v>0.25</v>
      </c>
      <c r="I12" s="135">
        <f>G12*H12</f>
        <v>2.5000000000000001E-2</v>
      </c>
      <c r="J12" s="136">
        <f>'Mão de Obra- SINAPI'!H14</f>
        <v>26712.02</v>
      </c>
      <c r="K12" s="137">
        <f t="shared" si="0"/>
        <v>667.8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2:30" x14ac:dyDescent="0.3">
      <c r="B13" s="125" t="str">
        <f>Produtos!B41</f>
        <v>P3.4.</v>
      </c>
      <c r="C13" s="126" t="str">
        <f>Produtos!C13</f>
        <v>Designer Mobiliário</v>
      </c>
      <c r="D13" s="133" t="s">
        <v>29</v>
      </c>
      <c r="E13" s="135" t="str">
        <f>'Mão de Obra- SINAPI'!C10</f>
        <v>93569</v>
      </c>
      <c r="F13" s="134" t="s">
        <v>93</v>
      </c>
      <c r="G13" s="135">
        <v>0.5</v>
      </c>
      <c r="H13" s="130">
        <v>0.25</v>
      </c>
      <c r="I13" s="135">
        <f t="shared" ref="I13:I21" si="1">G13*H13</f>
        <v>0.125</v>
      </c>
      <c r="J13" s="136">
        <f>'Mão de Obra- SINAPI'!H10</f>
        <v>22433.13</v>
      </c>
      <c r="K13" s="137">
        <f t="shared" si="0"/>
        <v>2804.14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2:30" x14ac:dyDescent="0.3">
      <c r="B14" s="125" t="str">
        <f>Produtos!B42</f>
        <v>P3.5.</v>
      </c>
      <c r="C14" s="126" t="str">
        <f>Produtos!C14</f>
        <v xml:space="preserve">Especialista em Acústica </v>
      </c>
      <c r="D14" s="138" t="s">
        <v>16</v>
      </c>
      <c r="E14" s="135" t="str">
        <f>'Mão de Obra- SINAPI'!C11</f>
        <v>93570</v>
      </c>
      <c r="F14" s="134" t="s">
        <v>93</v>
      </c>
      <c r="G14" s="135">
        <v>0.5</v>
      </c>
      <c r="H14" s="130">
        <v>0.25</v>
      </c>
      <c r="I14" s="135">
        <f t="shared" si="1"/>
        <v>0.125</v>
      </c>
      <c r="J14" s="136">
        <f>'Mão de Obra- SINAPI'!H11</f>
        <v>23411.37</v>
      </c>
      <c r="K14" s="137">
        <f t="shared" si="0"/>
        <v>2926.42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2:30" x14ac:dyDescent="0.3">
      <c r="B15" s="125" t="str">
        <f>Produtos!B43</f>
        <v>P3.6.</v>
      </c>
      <c r="C15" s="126" t="str">
        <f>Produtos!C15</f>
        <v>Engenheiro Eletricista/ Eletrônico</v>
      </c>
      <c r="D15" s="138" t="s">
        <v>197</v>
      </c>
      <c r="E15" s="135" t="str">
        <f>'Mão de Obra- SINAPI'!C21</f>
        <v>90777</v>
      </c>
      <c r="F15" s="134" t="s">
        <v>71</v>
      </c>
      <c r="G15" s="135">
        <v>65</v>
      </c>
      <c r="H15" s="130">
        <v>0.25</v>
      </c>
      <c r="I15" s="135">
        <f t="shared" si="1"/>
        <v>16.25</v>
      </c>
      <c r="J15" s="136">
        <f>'Mão de Obra- SINAPI'!H21</f>
        <v>127.32</v>
      </c>
      <c r="K15" s="137">
        <f t="shared" si="0"/>
        <v>2068.9499999999998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2:30" x14ac:dyDescent="0.3">
      <c r="B16" s="125" t="str">
        <f>Produtos!B44</f>
        <v>P3.7.</v>
      </c>
      <c r="C16" s="126" t="str">
        <f>Produtos!C16</f>
        <v>Engenheiro HVAC/ Mecânico</v>
      </c>
      <c r="D16" s="138" t="s">
        <v>197</v>
      </c>
      <c r="E16" s="135" t="str">
        <f>'Mão de Obra- SINAPI'!C21</f>
        <v>90777</v>
      </c>
      <c r="F16" s="134" t="s">
        <v>71</v>
      </c>
      <c r="G16" s="135">
        <v>60</v>
      </c>
      <c r="H16" s="130">
        <v>0.25</v>
      </c>
      <c r="I16" s="135">
        <f t="shared" si="1"/>
        <v>15</v>
      </c>
      <c r="J16" s="136">
        <f>'Mão de Obra- SINAPI'!H16</f>
        <v>127.32</v>
      </c>
      <c r="K16" s="137">
        <f t="shared" si="0"/>
        <v>1909.8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30" x14ac:dyDescent="0.3">
      <c r="B17" s="125" t="str">
        <f>Produtos!B45</f>
        <v>P3.8.</v>
      </c>
      <c r="C17" s="126" t="str">
        <f>Produtos!C17</f>
        <v>Especialista em Sustentabilidade e Eficiência Energética</v>
      </c>
      <c r="D17" s="138" t="s">
        <v>197</v>
      </c>
      <c r="E17" s="135" t="str">
        <f>'Mão de Obra- SINAPI'!C21</f>
        <v>90777</v>
      </c>
      <c r="F17" s="134" t="s">
        <v>71</v>
      </c>
      <c r="G17" s="135">
        <v>10</v>
      </c>
      <c r="H17" s="130">
        <v>0.25</v>
      </c>
      <c r="I17" s="135">
        <f t="shared" si="1"/>
        <v>2.5</v>
      </c>
      <c r="J17" s="136">
        <f>'Mão de Obra- SINAPI'!H21</f>
        <v>127.32</v>
      </c>
      <c r="K17" s="137">
        <f t="shared" si="0"/>
        <v>318.3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30" x14ac:dyDescent="0.3">
      <c r="B18" s="125" t="str">
        <f>Produtos!B46</f>
        <v>P3.9.</v>
      </c>
      <c r="C18" s="126" t="str">
        <f>Produtos!C18</f>
        <v xml:space="preserve">Engenheiro/ Arquiteto de Segurança/Incêndio </v>
      </c>
      <c r="D18" s="138" t="s">
        <v>207</v>
      </c>
      <c r="E18" s="135" t="s">
        <v>107</v>
      </c>
      <c r="F18" s="134" t="s">
        <v>93</v>
      </c>
      <c r="G18" s="135">
        <v>0.25</v>
      </c>
      <c r="H18" s="130">
        <v>0.25</v>
      </c>
      <c r="I18" s="135">
        <f t="shared" si="1"/>
        <v>6.25E-2</v>
      </c>
      <c r="J18" s="136">
        <f>'Mão de Obra- SINAPI'!H13</f>
        <v>22638.12</v>
      </c>
      <c r="K18" s="137">
        <f t="shared" si="0"/>
        <v>1414.88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30" x14ac:dyDescent="0.3">
      <c r="B19" s="125" t="str">
        <f>Produtos!B47</f>
        <v>P3.10.</v>
      </c>
      <c r="C19" s="126" t="str">
        <f>Produtos!C19</f>
        <v xml:space="preserve">Engenheiro de Automação/ Controle Predial </v>
      </c>
      <c r="D19" s="138" t="s">
        <v>197</v>
      </c>
      <c r="E19" s="135" t="s">
        <v>109</v>
      </c>
      <c r="F19" s="134" t="s">
        <v>71</v>
      </c>
      <c r="G19" s="135">
        <v>10</v>
      </c>
      <c r="H19" s="173">
        <v>0.25</v>
      </c>
      <c r="I19" s="135">
        <f t="shared" si="1"/>
        <v>2.5</v>
      </c>
      <c r="J19" s="136">
        <f>'Mão de Obra- SINAPI'!H21</f>
        <v>127.32</v>
      </c>
      <c r="K19" s="137">
        <f t="shared" si="0"/>
        <v>318.3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30" x14ac:dyDescent="0.3">
      <c r="B20" s="125" t="str">
        <f>Produtos!B48</f>
        <v>P3.11.</v>
      </c>
      <c r="C20" s="126" t="str">
        <f>Produtos!C20</f>
        <v>Engenheiro Telecon/Dados/TI</v>
      </c>
      <c r="D20" s="138" t="s">
        <v>197</v>
      </c>
      <c r="E20" s="135" t="str">
        <f>'Mão de Obra- SINAPI'!C16</f>
        <v>90777</v>
      </c>
      <c r="F20" s="134" t="s">
        <v>71</v>
      </c>
      <c r="G20" s="135">
        <v>15</v>
      </c>
      <c r="H20" s="130">
        <v>0.25</v>
      </c>
      <c r="I20" s="135">
        <f t="shared" si="1"/>
        <v>3.75</v>
      </c>
      <c r="J20" s="136">
        <f>'Mão de Obra- SINAPI'!H21</f>
        <v>127.32</v>
      </c>
      <c r="K20" s="137">
        <f t="shared" si="0"/>
        <v>477.45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30" x14ac:dyDescent="0.3">
      <c r="B21" s="125" t="str">
        <f>Produtos!B49</f>
        <v>P3.12.</v>
      </c>
      <c r="C21" s="126" t="str">
        <f>Produtos!C21</f>
        <v xml:space="preserve">Engenheiro Civil - Instalações hidrossanitárias </v>
      </c>
      <c r="D21" s="138" t="s">
        <v>206</v>
      </c>
      <c r="E21" s="135" t="s">
        <v>107</v>
      </c>
      <c r="F21" s="134" t="s">
        <v>93</v>
      </c>
      <c r="G21" s="135">
        <v>0.25</v>
      </c>
      <c r="H21" s="130">
        <v>0.25</v>
      </c>
      <c r="I21" s="135">
        <f t="shared" si="1"/>
        <v>6.25E-2</v>
      </c>
      <c r="J21" s="136">
        <f>'Mão de Obra- SINAPI'!H13</f>
        <v>22638.12</v>
      </c>
      <c r="K21" s="137">
        <f t="shared" si="0"/>
        <v>1414.88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30" x14ac:dyDescent="0.3">
      <c r="B22" s="125" t="str">
        <f>Produtos!B50</f>
        <v>P3.13.</v>
      </c>
      <c r="C22" s="126" t="str">
        <f>Produtos!C22</f>
        <v xml:space="preserve">Especialista em Iluminação e Fotometria </v>
      </c>
      <c r="D22" s="133" t="s">
        <v>16</v>
      </c>
      <c r="E22" s="135" t="s">
        <v>98</v>
      </c>
      <c r="F22" s="134" t="s">
        <v>93</v>
      </c>
      <c r="G22" s="135">
        <v>0.5</v>
      </c>
      <c r="H22" s="130">
        <v>0.25</v>
      </c>
      <c r="I22" s="135">
        <f>G22*H22</f>
        <v>0.125</v>
      </c>
      <c r="J22" s="136">
        <f>'Mão de Obra- SINAPI'!H11</f>
        <v>23411.37</v>
      </c>
      <c r="K22" s="137">
        <f t="shared" si="0"/>
        <v>2926.42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30" x14ac:dyDescent="0.3">
      <c r="A23" s="86"/>
      <c r="B23" s="139"/>
      <c r="C23" s="140"/>
      <c r="D23" s="140"/>
      <c r="E23" s="140"/>
      <c r="F23" s="140"/>
      <c r="G23" s="408" t="str">
        <f>CONCATENATE("SUBTOTAL ",B8," ",C8)</f>
        <v>SUBTOTAL ITEM PESSOAL</v>
      </c>
      <c r="H23" s="409"/>
      <c r="I23" s="409"/>
      <c r="J23" s="409"/>
      <c r="K23" s="141">
        <f>SUBTOTAL(9,K10:K22)</f>
        <v>26180.229999999996</v>
      </c>
      <c r="L23" s="81"/>
      <c r="M23" s="81"/>
      <c r="N23" s="81"/>
      <c r="O23" s="81"/>
      <c r="P23" s="81"/>
    </row>
    <row r="24" spans="1:30" s="78" customFormat="1" ht="5.15" customHeight="1" x14ac:dyDescent="0.3">
      <c r="A24" s="76"/>
      <c r="B24" s="142"/>
      <c r="C24" s="143"/>
      <c r="D24" s="143"/>
      <c r="E24" s="143"/>
      <c r="F24" s="143"/>
      <c r="G24" s="143"/>
      <c r="H24" s="143"/>
      <c r="I24" s="143"/>
      <c r="J24" s="143"/>
      <c r="K24" s="144"/>
      <c r="L24" s="81"/>
      <c r="M24" s="81"/>
      <c r="N24" s="81"/>
      <c r="O24" s="81"/>
      <c r="P24" s="81"/>
      <c r="AC24" s="81"/>
      <c r="AD24" s="81"/>
    </row>
    <row r="25" spans="1:30" s="78" customFormat="1" x14ac:dyDescent="0.3">
      <c r="A25" s="76"/>
      <c r="B25" s="145"/>
      <c r="C25" s="146" t="s">
        <v>158</v>
      </c>
      <c r="D25" s="147"/>
      <c r="E25" s="148"/>
      <c r="F25" s="148"/>
      <c r="G25" s="148"/>
      <c r="H25" s="148"/>
      <c r="I25" s="148"/>
      <c r="J25" s="148"/>
      <c r="K25" s="149" t="s">
        <v>159</v>
      </c>
      <c r="L25" s="77"/>
      <c r="AC25" s="81"/>
      <c r="AD25" s="81"/>
    </row>
    <row r="26" spans="1:30" s="78" customFormat="1" x14ac:dyDescent="0.3">
      <c r="A26" s="76"/>
      <c r="B26" s="150" t="s">
        <v>148</v>
      </c>
      <c r="C26" s="416" t="s">
        <v>160</v>
      </c>
      <c r="D26" s="417"/>
      <c r="E26" s="151"/>
      <c r="F26" s="152"/>
      <c r="G26" s="153"/>
      <c r="H26" s="154"/>
      <c r="I26" s="154"/>
      <c r="J26" s="154"/>
      <c r="K26" s="155">
        <f>SUBTOTAL(9,K10:K23)</f>
        <v>26180.229999999996</v>
      </c>
      <c r="L26" s="88"/>
      <c r="AC26" s="81"/>
      <c r="AD26" s="81"/>
    </row>
    <row r="27" spans="1:30" s="78" customFormat="1" x14ac:dyDescent="0.3">
      <c r="A27" s="76"/>
      <c r="B27" s="156" t="s">
        <v>156</v>
      </c>
      <c r="C27" s="418" t="s">
        <v>1</v>
      </c>
      <c r="D27" s="419"/>
      <c r="E27" s="157">
        <f>BDI!E17</f>
        <v>0.17650000000000002</v>
      </c>
      <c r="F27" s="158"/>
      <c r="G27" s="159"/>
      <c r="H27" s="160"/>
      <c r="I27" s="160"/>
      <c r="J27" s="160"/>
      <c r="K27" s="161">
        <f>$E$27*K26</f>
        <v>4620.8105949999999</v>
      </c>
      <c r="L27" s="81"/>
      <c r="AC27" s="81"/>
      <c r="AD27" s="81"/>
    </row>
    <row r="28" spans="1:30" s="78" customFormat="1" ht="13.5" thickBot="1" x14ac:dyDescent="0.35">
      <c r="A28" s="76"/>
      <c r="B28" s="162" t="s">
        <v>157</v>
      </c>
      <c r="C28" s="394" t="s">
        <v>161</v>
      </c>
      <c r="D28" s="395"/>
      <c r="E28" s="163" t="s">
        <v>211</v>
      </c>
      <c r="F28" s="164"/>
      <c r="G28" s="165"/>
      <c r="H28" s="166"/>
      <c r="I28" s="166"/>
      <c r="J28" s="166"/>
      <c r="K28" s="167">
        <f>K26+K27</f>
        <v>30801.040594999995</v>
      </c>
      <c r="L28" s="89"/>
      <c r="AC28" s="81"/>
      <c r="AD28" s="81"/>
    </row>
    <row r="29" spans="1:30" s="78" customFormat="1" x14ac:dyDescent="0.3">
      <c r="A29" s="76"/>
      <c r="B29" s="168" t="s">
        <v>162</v>
      </c>
      <c r="C29" s="169"/>
      <c r="D29" s="169"/>
      <c r="E29" s="169"/>
      <c r="F29" s="169"/>
      <c r="G29" s="169"/>
      <c r="H29" s="169"/>
      <c r="I29" s="169"/>
      <c r="J29" s="169"/>
      <c r="K29" s="170"/>
      <c r="L29" s="81"/>
      <c r="AC29" s="81"/>
      <c r="AD29" s="81"/>
    </row>
    <row r="30" spans="1:30" s="78" customFormat="1" ht="21.65" customHeight="1" thickBot="1" x14ac:dyDescent="0.35">
      <c r="A30" s="76"/>
      <c r="B30" s="396" t="s">
        <v>208</v>
      </c>
      <c r="C30" s="397"/>
      <c r="D30" s="397"/>
      <c r="E30" s="397"/>
      <c r="F30" s="397"/>
      <c r="G30" s="397"/>
      <c r="H30" s="397"/>
      <c r="I30" s="397"/>
      <c r="J30" s="397"/>
      <c r="K30" s="398"/>
      <c r="L30" s="81"/>
      <c r="AC30" s="81"/>
      <c r="AD30" s="81"/>
    </row>
  </sheetData>
  <mergeCells count="17">
    <mergeCell ref="C26:D26"/>
    <mergeCell ref="C27:D27"/>
    <mergeCell ref="C28:D28"/>
    <mergeCell ref="B30:K30"/>
    <mergeCell ref="C8:E8"/>
    <mergeCell ref="G23:J23"/>
    <mergeCell ref="C6:I6"/>
    <mergeCell ref="J6:K6"/>
    <mergeCell ref="B7:K7"/>
    <mergeCell ref="B9:C9"/>
    <mergeCell ref="D9:E9"/>
    <mergeCell ref="B2:K2"/>
    <mergeCell ref="M2:M3"/>
    <mergeCell ref="C3:K3"/>
    <mergeCell ref="B4:I4"/>
    <mergeCell ref="C5:I5"/>
    <mergeCell ref="J5:K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r:id="rId1"/>
  <ignoredErrors>
    <ignoredError sqref="E18:E19 E21:E22" numberStoredAsText="1"/>
    <ignoredError sqref="E12 J18 J16 J1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0118-3108-49DD-A4D8-F95181A835CF}">
  <sheetPr>
    <pageSetUpPr fitToPage="1"/>
  </sheetPr>
  <dimension ref="A1:AD30"/>
  <sheetViews>
    <sheetView showGridLines="0" view="pageBreakPreview" zoomScale="85" zoomScaleNormal="100" zoomScaleSheetLayoutView="85" workbookViewId="0">
      <selection activeCell="G22" sqref="G22"/>
    </sheetView>
  </sheetViews>
  <sheetFormatPr defaultColWidth="10.58203125" defaultRowHeight="13" x14ac:dyDescent="0.3"/>
  <cols>
    <col min="1" max="1" width="2.08203125" style="76" customWidth="1"/>
    <col min="2" max="2" width="7.08203125" style="90" customWidth="1"/>
    <col min="3" max="3" width="42.08203125" style="91" customWidth="1"/>
    <col min="4" max="4" width="18.08203125" style="91" customWidth="1"/>
    <col min="5" max="5" width="8.58203125" style="78" customWidth="1"/>
    <col min="6" max="6" width="8.83203125" style="78" customWidth="1"/>
    <col min="7" max="7" width="7.33203125" style="78" customWidth="1"/>
    <col min="8" max="8" width="9.83203125" style="78" customWidth="1"/>
    <col min="9" max="9" width="12.58203125" style="78" customWidth="1"/>
    <col min="10" max="10" width="13" style="78" bestFit="1" customWidth="1"/>
    <col min="11" max="11" width="15.75" style="78" bestFit="1" customWidth="1"/>
    <col min="12" max="12" width="13.08203125" style="78" customWidth="1"/>
    <col min="13" max="13" width="23.83203125" style="78" bestFit="1" customWidth="1"/>
    <col min="14" max="16" width="6.58203125" style="78" bestFit="1" customWidth="1"/>
    <col min="17" max="17" width="4.33203125" style="78" customWidth="1"/>
    <col min="18" max="27" width="6.58203125" style="78" bestFit="1" customWidth="1"/>
    <col min="28" max="28" width="9.33203125" style="78" bestFit="1" customWidth="1"/>
    <col min="29" max="29" width="5.08203125" style="81" bestFit="1" customWidth="1"/>
    <col min="30" max="30" width="5.75" style="81" bestFit="1" customWidth="1"/>
    <col min="31" max="33" width="5.08203125" style="81" bestFit="1" customWidth="1"/>
    <col min="34" max="34" width="3.58203125" style="81" bestFit="1" customWidth="1"/>
    <col min="35" max="36" width="10.58203125" style="81"/>
    <col min="37" max="37" width="12.08203125" style="81" bestFit="1" customWidth="1"/>
    <col min="38" max="16384" width="10.58203125" style="81"/>
  </cols>
  <sheetData>
    <row r="1" spans="2:30" ht="13.9" customHeight="1" thickBot="1" x14ac:dyDescent="0.35">
      <c r="B1" s="77"/>
      <c r="C1" s="78"/>
      <c r="D1" s="78"/>
      <c r="E1" s="77"/>
      <c r="F1" s="77"/>
      <c r="G1" s="79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D1" s="77"/>
    </row>
    <row r="2" spans="2:30" ht="49" customHeight="1" x14ac:dyDescent="0.3">
      <c r="B2" s="420" t="s">
        <v>117</v>
      </c>
      <c r="C2" s="421"/>
      <c r="D2" s="421"/>
      <c r="E2" s="421"/>
      <c r="F2" s="421"/>
      <c r="G2" s="421"/>
      <c r="H2" s="421"/>
      <c r="I2" s="421"/>
      <c r="J2" s="421"/>
      <c r="K2" s="422"/>
      <c r="M2" s="41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D2" s="77"/>
    </row>
    <row r="3" spans="2:30" ht="41.25" customHeight="1" x14ac:dyDescent="0.3">
      <c r="B3" s="115" t="str">
        <f>[1]Objeto!$B$4</f>
        <v>OBJETO:</v>
      </c>
      <c r="C3" s="423" t="str">
        <f>OBJETO!C5</f>
        <v>Contratação de empresa especializada em projetos de espaços comerciais para elaboração de projetos de reforma completa do escritório-Sede do CONFERE.</v>
      </c>
      <c r="D3" s="423"/>
      <c r="E3" s="423"/>
      <c r="F3" s="423"/>
      <c r="G3" s="423"/>
      <c r="H3" s="423"/>
      <c r="I3" s="423"/>
      <c r="J3" s="423"/>
      <c r="K3" s="424"/>
      <c r="L3" s="81"/>
      <c r="M3" s="41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D3" s="77"/>
    </row>
    <row r="4" spans="2:30" ht="25.5" customHeight="1" x14ac:dyDescent="0.3">
      <c r="B4" s="425" t="s">
        <v>145</v>
      </c>
      <c r="C4" s="426"/>
      <c r="D4" s="426"/>
      <c r="E4" s="426"/>
      <c r="F4" s="426"/>
      <c r="G4" s="426"/>
      <c r="H4" s="426"/>
      <c r="I4" s="426"/>
      <c r="J4" s="172" t="s">
        <v>146</v>
      </c>
      <c r="K4" s="171">
        <f>OBJETO!C16</f>
        <v>45901</v>
      </c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D4" s="77"/>
    </row>
    <row r="5" spans="2:30" ht="12.75" customHeight="1" x14ac:dyDescent="0.3">
      <c r="B5" s="116"/>
      <c r="C5" s="414"/>
      <c r="D5" s="414"/>
      <c r="E5" s="414"/>
      <c r="F5" s="414"/>
      <c r="G5" s="414"/>
      <c r="H5" s="414"/>
      <c r="I5" s="415"/>
      <c r="J5" s="427" t="s">
        <v>147</v>
      </c>
      <c r="K5" s="428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D5" s="77"/>
    </row>
    <row r="6" spans="2:30" ht="16.5" customHeight="1" x14ac:dyDescent="0.3">
      <c r="B6" s="117" t="str">
        <f>Produtos!B51</f>
        <v>P4.</v>
      </c>
      <c r="C6" s="410" t="str">
        <f>Produtos!C51</f>
        <v>Projeto Executivo</v>
      </c>
      <c r="D6" s="410"/>
      <c r="E6" s="410"/>
      <c r="F6" s="410"/>
      <c r="G6" s="410"/>
      <c r="H6" s="410"/>
      <c r="I6" s="411"/>
      <c r="J6" s="399" t="s">
        <v>195</v>
      </c>
      <c r="K6" s="40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D6" s="77"/>
    </row>
    <row r="7" spans="2:30" ht="5.15" customHeight="1" x14ac:dyDescent="0.3">
      <c r="B7" s="401"/>
      <c r="C7" s="402"/>
      <c r="D7" s="402"/>
      <c r="E7" s="402"/>
      <c r="F7" s="402"/>
      <c r="G7" s="402"/>
      <c r="H7" s="402"/>
      <c r="I7" s="402"/>
      <c r="J7" s="403"/>
      <c r="K7" s="40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3"/>
      <c r="AC7" s="84"/>
    </row>
    <row r="8" spans="2:30" x14ac:dyDescent="0.3">
      <c r="B8" s="175" t="s">
        <v>132</v>
      </c>
      <c r="C8" s="413" t="s">
        <v>149</v>
      </c>
      <c r="D8" s="413"/>
      <c r="E8" s="413"/>
      <c r="F8" s="118"/>
      <c r="G8" s="119"/>
      <c r="H8" s="119"/>
      <c r="I8" s="119"/>
      <c r="J8" s="120"/>
      <c r="K8" s="12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3"/>
      <c r="AC8" s="84"/>
    </row>
    <row r="9" spans="2:30" ht="50" x14ac:dyDescent="0.3">
      <c r="B9" s="405" t="s">
        <v>150</v>
      </c>
      <c r="C9" s="406"/>
      <c r="D9" s="407" t="s">
        <v>194</v>
      </c>
      <c r="E9" s="406"/>
      <c r="F9" s="122" t="s">
        <v>5</v>
      </c>
      <c r="G9" s="123" t="s">
        <v>151</v>
      </c>
      <c r="H9" s="122" t="s">
        <v>152</v>
      </c>
      <c r="I9" s="122" t="s">
        <v>153</v>
      </c>
      <c r="J9" s="122" t="s">
        <v>154</v>
      </c>
      <c r="K9" s="124" t="s">
        <v>155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2:30" x14ac:dyDescent="0.3">
      <c r="B10" s="125" t="str">
        <f>Produtos!B52</f>
        <v>P4.1.</v>
      </c>
      <c r="C10" s="126" t="str">
        <f>Produtos!C10</f>
        <v>Coordenador do Projeto</v>
      </c>
      <c r="D10" s="127" t="s">
        <v>196</v>
      </c>
      <c r="E10" s="135" t="str">
        <f>'Mão de Obra- SINAPI'!C12</f>
        <v>93571</v>
      </c>
      <c r="F10" s="128" t="s">
        <v>93</v>
      </c>
      <c r="G10" s="129">
        <v>1</v>
      </c>
      <c r="H10" s="130">
        <v>0.2</v>
      </c>
      <c r="I10" s="129">
        <f>G10*H10</f>
        <v>0.2</v>
      </c>
      <c r="J10" s="131">
        <f>'Mão de Obra- SINAPI'!H12</f>
        <v>24515.01</v>
      </c>
      <c r="K10" s="132">
        <f t="shared" ref="K10:K22" si="0">TRUNC(I10*J10,2)</f>
        <v>4903</v>
      </c>
      <c r="L10" s="85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2:30" x14ac:dyDescent="0.3">
      <c r="B11" s="125" t="str">
        <f>Produtos!B53</f>
        <v>P4.2.</v>
      </c>
      <c r="C11" s="126" t="str">
        <f>Produtos!C11</f>
        <v xml:space="preserve">Modelador BIM </v>
      </c>
      <c r="D11" s="133" t="s">
        <v>29</v>
      </c>
      <c r="E11" s="135" t="str">
        <f>'Mão de Obra- SINAPI'!C10</f>
        <v>93569</v>
      </c>
      <c r="F11" s="134" t="s">
        <v>93</v>
      </c>
      <c r="G11" s="135">
        <v>0.5</v>
      </c>
      <c r="H11" s="130">
        <v>0.2</v>
      </c>
      <c r="I11" s="135">
        <f>G11*H11</f>
        <v>0.1</v>
      </c>
      <c r="J11" s="136">
        <f>'Mão de Obra- SINAPI'!H10</f>
        <v>22433.13</v>
      </c>
      <c r="K11" s="137">
        <f t="shared" si="0"/>
        <v>2243.31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2:30" x14ac:dyDescent="0.3">
      <c r="B12" s="125" t="str">
        <f>Produtos!B54</f>
        <v>P4.3.</v>
      </c>
      <c r="C12" s="126" t="str">
        <f>Produtos!C12</f>
        <v xml:space="preserve">Engenheiro Civil - Estrutural </v>
      </c>
      <c r="D12" s="133" t="s">
        <v>205</v>
      </c>
      <c r="E12" s="135" t="str">
        <f>'Mão de Obra- SINAPI'!C14</f>
        <v>93567</v>
      </c>
      <c r="F12" s="134" t="s">
        <v>93</v>
      </c>
      <c r="G12" s="135">
        <v>0.1</v>
      </c>
      <c r="H12" s="130">
        <v>0.2</v>
      </c>
      <c r="I12" s="135">
        <f>G12*H12</f>
        <v>2.0000000000000004E-2</v>
      </c>
      <c r="J12" s="136">
        <f>'Mão de Obra- SINAPI'!H14</f>
        <v>26712.02</v>
      </c>
      <c r="K12" s="137">
        <f t="shared" si="0"/>
        <v>534.24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2:30" x14ac:dyDescent="0.3">
      <c r="B13" s="125" t="str">
        <f>Produtos!B55</f>
        <v>P4.4.</v>
      </c>
      <c r="C13" s="126" t="str">
        <f>Produtos!C13</f>
        <v>Designer Mobiliário</v>
      </c>
      <c r="D13" s="133" t="s">
        <v>29</v>
      </c>
      <c r="E13" s="135" t="str">
        <f>'Mão de Obra- SINAPI'!C10</f>
        <v>93569</v>
      </c>
      <c r="F13" s="134" t="s">
        <v>93</v>
      </c>
      <c r="G13" s="135">
        <v>0.5</v>
      </c>
      <c r="H13" s="130">
        <v>0.2</v>
      </c>
      <c r="I13" s="135">
        <f t="shared" ref="I13:I21" si="1">G13*H13</f>
        <v>0.1</v>
      </c>
      <c r="J13" s="136">
        <f>'Mão de Obra- SINAPI'!H10</f>
        <v>22433.13</v>
      </c>
      <c r="K13" s="137">
        <f t="shared" si="0"/>
        <v>2243.31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2:30" x14ac:dyDescent="0.3">
      <c r="B14" s="125" t="str">
        <f>Produtos!B56</f>
        <v>P4.5.</v>
      </c>
      <c r="C14" s="126" t="str">
        <f>Produtos!C14</f>
        <v xml:space="preserve">Especialista em Acústica </v>
      </c>
      <c r="D14" s="138" t="s">
        <v>16</v>
      </c>
      <c r="E14" s="135" t="str">
        <f>'Mão de Obra- SINAPI'!C11</f>
        <v>93570</v>
      </c>
      <c r="F14" s="134" t="s">
        <v>93</v>
      </c>
      <c r="G14" s="135">
        <v>0.5</v>
      </c>
      <c r="H14" s="130">
        <v>0.2</v>
      </c>
      <c r="I14" s="135">
        <f t="shared" si="1"/>
        <v>0.1</v>
      </c>
      <c r="J14" s="136">
        <f>'Mão de Obra- SINAPI'!H11</f>
        <v>23411.37</v>
      </c>
      <c r="K14" s="137">
        <f t="shared" si="0"/>
        <v>2341.13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2:30" x14ac:dyDescent="0.3">
      <c r="B15" s="125" t="str">
        <f>Produtos!B57</f>
        <v>P4.6.</v>
      </c>
      <c r="C15" s="126" t="str">
        <f>Produtos!C15</f>
        <v>Engenheiro Eletricista/ Eletrônico</v>
      </c>
      <c r="D15" s="138" t="s">
        <v>197</v>
      </c>
      <c r="E15" s="135" t="str">
        <f>'Mão de Obra- SINAPI'!C21</f>
        <v>90777</v>
      </c>
      <c r="F15" s="134" t="s">
        <v>71</v>
      </c>
      <c r="G15" s="135">
        <v>65</v>
      </c>
      <c r="H15" s="130">
        <v>0.2</v>
      </c>
      <c r="I15" s="135">
        <f t="shared" si="1"/>
        <v>13</v>
      </c>
      <c r="J15" s="136">
        <f>'Mão de Obra- SINAPI'!H21</f>
        <v>127.32</v>
      </c>
      <c r="K15" s="137">
        <f t="shared" si="0"/>
        <v>1655.16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2:30" x14ac:dyDescent="0.3">
      <c r="B16" s="125" t="str">
        <f>Produtos!B58</f>
        <v>P4.7.</v>
      </c>
      <c r="C16" s="126" t="str">
        <f>Produtos!C16</f>
        <v>Engenheiro HVAC/ Mecânico</v>
      </c>
      <c r="D16" s="138" t="s">
        <v>197</v>
      </c>
      <c r="E16" s="135" t="str">
        <f>'Mão de Obra- SINAPI'!C21</f>
        <v>90777</v>
      </c>
      <c r="F16" s="134" t="s">
        <v>71</v>
      </c>
      <c r="G16" s="135">
        <v>60</v>
      </c>
      <c r="H16" s="130">
        <v>0.2</v>
      </c>
      <c r="I16" s="135">
        <f t="shared" si="1"/>
        <v>12</v>
      </c>
      <c r="J16" s="136">
        <f>'Mão de Obra- SINAPI'!H16</f>
        <v>127.32</v>
      </c>
      <c r="K16" s="137">
        <f t="shared" si="0"/>
        <v>1527.84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30" x14ac:dyDescent="0.3">
      <c r="B17" s="125" t="str">
        <f>Produtos!B59</f>
        <v>P4.8.</v>
      </c>
      <c r="C17" s="126" t="str">
        <f>Produtos!C17</f>
        <v>Especialista em Sustentabilidade e Eficiência Energética</v>
      </c>
      <c r="D17" s="138" t="s">
        <v>197</v>
      </c>
      <c r="E17" s="135" t="str">
        <f>'Mão de Obra- SINAPI'!C21</f>
        <v>90777</v>
      </c>
      <c r="F17" s="134" t="s">
        <v>71</v>
      </c>
      <c r="G17" s="135">
        <v>10</v>
      </c>
      <c r="H17" s="130">
        <v>0.2</v>
      </c>
      <c r="I17" s="135">
        <f t="shared" si="1"/>
        <v>2</v>
      </c>
      <c r="J17" s="136">
        <f>'Mão de Obra- SINAPI'!H21</f>
        <v>127.32</v>
      </c>
      <c r="K17" s="137">
        <f t="shared" si="0"/>
        <v>254.64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30" x14ac:dyDescent="0.3">
      <c r="B18" s="125" t="str">
        <f>Produtos!B60</f>
        <v>P4.9.</v>
      </c>
      <c r="C18" s="126" t="str">
        <f>Produtos!C18</f>
        <v xml:space="preserve">Engenheiro/ Arquiteto de Segurança/Incêndio </v>
      </c>
      <c r="D18" s="138" t="s">
        <v>207</v>
      </c>
      <c r="E18" s="135" t="s">
        <v>107</v>
      </c>
      <c r="F18" s="134" t="s">
        <v>93</v>
      </c>
      <c r="G18" s="135">
        <v>0.25</v>
      </c>
      <c r="H18" s="130">
        <v>0.2</v>
      </c>
      <c r="I18" s="135">
        <f t="shared" si="1"/>
        <v>0.05</v>
      </c>
      <c r="J18" s="136">
        <f>'Mão de Obra- SINAPI'!H13</f>
        <v>22638.12</v>
      </c>
      <c r="K18" s="137">
        <f t="shared" si="0"/>
        <v>1131.9000000000001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30" x14ac:dyDescent="0.3">
      <c r="B19" s="125" t="str">
        <f>Produtos!B61</f>
        <v>P4.10.</v>
      </c>
      <c r="C19" s="126" t="str">
        <f>Produtos!C19</f>
        <v xml:space="preserve">Engenheiro de Automação/ Controle Predial </v>
      </c>
      <c r="D19" s="138" t="s">
        <v>197</v>
      </c>
      <c r="E19" s="135" t="s">
        <v>109</v>
      </c>
      <c r="F19" s="134" t="s">
        <v>71</v>
      </c>
      <c r="G19" s="135">
        <v>10</v>
      </c>
      <c r="H19" s="173">
        <v>0.2</v>
      </c>
      <c r="I19" s="135">
        <f t="shared" si="1"/>
        <v>2</v>
      </c>
      <c r="J19" s="136">
        <f>'Mão de Obra- SINAPI'!H21</f>
        <v>127.32</v>
      </c>
      <c r="K19" s="137">
        <f t="shared" si="0"/>
        <v>254.64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30" x14ac:dyDescent="0.3">
      <c r="B20" s="125" t="str">
        <f>Produtos!B62</f>
        <v>P4.11.</v>
      </c>
      <c r="C20" s="126" t="str">
        <f>Produtos!C20</f>
        <v>Engenheiro Telecon/Dados/TI</v>
      </c>
      <c r="D20" s="138" t="s">
        <v>197</v>
      </c>
      <c r="E20" s="135" t="str">
        <f>'Mão de Obra- SINAPI'!C16</f>
        <v>90777</v>
      </c>
      <c r="F20" s="134" t="s">
        <v>71</v>
      </c>
      <c r="G20" s="135">
        <v>15</v>
      </c>
      <c r="H20" s="130">
        <v>0.2</v>
      </c>
      <c r="I20" s="135">
        <f t="shared" si="1"/>
        <v>3</v>
      </c>
      <c r="J20" s="136">
        <f>'Mão de Obra- SINAPI'!H21</f>
        <v>127.32</v>
      </c>
      <c r="K20" s="137">
        <f t="shared" si="0"/>
        <v>381.96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30" x14ac:dyDescent="0.3">
      <c r="B21" s="125" t="str">
        <f>Produtos!B63</f>
        <v>P4.12.</v>
      </c>
      <c r="C21" s="126" t="str">
        <f>Produtos!C21</f>
        <v xml:space="preserve">Engenheiro Civil - Instalações hidrossanitárias </v>
      </c>
      <c r="D21" s="138" t="s">
        <v>206</v>
      </c>
      <c r="E21" s="135" t="s">
        <v>107</v>
      </c>
      <c r="F21" s="134" t="s">
        <v>93</v>
      </c>
      <c r="G21" s="135">
        <v>0.25</v>
      </c>
      <c r="H21" s="130">
        <v>0.2</v>
      </c>
      <c r="I21" s="135">
        <f t="shared" si="1"/>
        <v>0.05</v>
      </c>
      <c r="J21" s="136">
        <f>'Mão de Obra- SINAPI'!H13</f>
        <v>22638.12</v>
      </c>
      <c r="K21" s="137">
        <f t="shared" si="0"/>
        <v>1131.9000000000001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30" x14ac:dyDescent="0.3">
      <c r="B22" s="125" t="str">
        <f>Produtos!B64</f>
        <v>P4.13.</v>
      </c>
      <c r="C22" s="126" t="str">
        <f>Produtos!C22</f>
        <v xml:space="preserve">Especialista em Iluminação e Fotometria </v>
      </c>
      <c r="D22" s="133" t="s">
        <v>16</v>
      </c>
      <c r="E22" s="135" t="s">
        <v>98</v>
      </c>
      <c r="F22" s="134" t="s">
        <v>93</v>
      </c>
      <c r="G22" s="135">
        <v>0.5</v>
      </c>
      <c r="H22" s="130">
        <v>0.2</v>
      </c>
      <c r="I22" s="135">
        <f>G22*H22</f>
        <v>0.1</v>
      </c>
      <c r="J22" s="136">
        <f>'Mão de Obra- SINAPI'!H11</f>
        <v>23411.37</v>
      </c>
      <c r="K22" s="137">
        <f t="shared" si="0"/>
        <v>2341.13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30" x14ac:dyDescent="0.3">
      <c r="A23" s="86"/>
      <c r="B23" s="139"/>
      <c r="C23" s="140"/>
      <c r="D23" s="140"/>
      <c r="E23" s="140"/>
      <c r="F23" s="140"/>
      <c r="G23" s="408" t="str">
        <f>CONCATENATE("SUBTOTAL ",B8," ",C8)</f>
        <v>SUBTOTAL ITEM PESSOAL</v>
      </c>
      <c r="H23" s="409"/>
      <c r="I23" s="409"/>
      <c r="J23" s="409"/>
      <c r="K23" s="141">
        <f>SUBTOTAL(9,K10:K22)</f>
        <v>20944.16</v>
      </c>
      <c r="L23" s="81"/>
      <c r="M23" s="81"/>
      <c r="N23" s="81"/>
      <c r="O23" s="81"/>
      <c r="P23" s="81"/>
    </row>
    <row r="24" spans="1:30" s="78" customFormat="1" ht="5.15" customHeight="1" x14ac:dyDescent="0.3">
      <c r="A24" s="76"/>
      <c r="B24" s="142"/>
      <c r="C24" s="143"/>
      <c r="D24" s="143"/>
      <c r="E24" s="143"/>
      <c r="F24" s="143"/>
      <c r="G24" s="143"/>
      <c r="H24" s="143"/>
      <c r="I24" s="143"/>
      <c r="J24" s="143"/>
      <c r="K24" s="144"/>
      <c r="L24" s="81"/>
      <c r="M24" s="81"/>
      <c r="N24" s="81"/>
      <c r="O24" s="81"/>
      <c r="P24" s="81"/>
      <c r="AC24" s="81"/>
      <c r="AD24" s="81"/>
    </row>
    <row r="25" spans="1:30" s="78" customFormat="1" x14ac:dyDescent="0.3">
      <c r="A25" s="76"/>
      <c r="B25" s="145"/>
      <c r="C25" s="146" t="s">
        <v>158</v>
      </c>
      <c r="D25" s="147"/>
      <c r="E25" s="148"/>
      <c r="F25" s="148"/>
      <c r="G25" s="148"/>
      <c r="H25" s="148"/>
      <c r="I25" s="148"/>
      <c r="J25" s="148"/>
      <c r="K25" s="149" t="s">
        <v>159</v>
      </c>
      <c r="L25" s="77"/>
      <c r="AC25" s="81"/>
      <c r="AD25" s="81"/>
    </row>
    <row r="26" spans="1:30" s="78" customFormat="1" x14ac:dyDescent="0.3">
      <c r="A26" s="76"/>
      <c r="B26" s="150" t="s">
        <v>148</v>
      </c>
      <c r="C26" s="416" t="s">
        <v>160</v>
      </c>
      <c r="D26" s="417"/>
      <c r="E26" s="151"/>
      <c r="F26" s="152"/>
      <c r="G26" s="153"/>
      <c r="H26" s="154"/>
      <c r="I26" s="154"/>
      <c r="J26" s="154"/>
      <c r="K26" s="155">
        <f>SUBTOTAL(9,K10:K23)</f>
        <v>20944.16</v>
      </c>
      <c r="L26" s="88"/>
      <c r="AC26" s="81"/>
      <c r="AD26" s="81"/>
    </row>
    <row r="27" spans="1:30" s="78" customFormat="1" x14ac:dyDescent="0.3">
      <c r="A27" s="76"/>
      <c r="B27" s="156" t="s">
        <v>156</v>
      </c>
      <c r="C27" s="418" t="s">
        <v>1</v>
      </c>
      <c r="D27" s="419"/>
      <c r="E27" s="157">
        <f>BDI!E17</f>
        <v>0.17650000000000002</v>
      </c>
      <c r="F27" s="158"/>
      <c r="G27" s="159"/>
      <c r="H27" s="160"/>
      <c r="I27" s="160"/>
      <c r="J27" s="160"/>
      <c r="K27" s="161">
        <f>$E$27*K26</f>
        <v>3696.6442400000005</v>
      </c>
      <c r="L27" s="81"/>
      <c r="AC27" s="81"/>
      <c r="AD27" s="81"/>
    </row>
    <row r="28" spans="1:30" s="78" customFormat="1" ht="13.5" thickBot="1" x14ac:dyDescent="0.35">
      <c r="A28" s="76"/>
      <c r="B28" s="162" t="s">
        <v>157</v>
      </c>
      <c r="C28" s="394" t="s">
        <v>161</v>
      </c>
      <c r="D28" s="395"/>
      <c r="E28" s="163" t="s">
        <v>211</v>
      </c>
      <c r="F28" s="164"/>
      <c r="G28" s="165"/>
      <c r="H28" s="166"/>
      <c r="I28" s="166"/>
      <c r="J28" s="166"/>
      <c r="K28" s="167">
        <f>K26+K27</f>
        <v>24640.804240000001</v>
      </c>
      <c r="L28" s="89"/>
      <c r="AC28" s="81"/>
      <c r="AD28" s="81"/>
    </row>
    <row r="29" spans="1:30" s="78" customFormat="1" x14ac:dyDescent="0.3">
      <c r="A29" s="76"/>
      <c r="B29" s="168" t="s">
        <v>162</v>
      </c>
      <c r="C29" s="169"/>
      <c r="D29" s="169"/>
      <c r="E29" s="169"/>
      <c r="F29" s="169"/>
      <c r="G29" s="169"/>
      <c r="H29" s="169"/>
      <c r="I29" s="169"/>
      <c r="J29" s="169"/>
      <c r="K29" s="170"/>
      <c r="L29" s="81"/>
      <c r="AC29" s="81"/>
      <c r="AD29" s="81"/>
    </row>
    <row r="30" spans="1:30" s="78" customFormat="1" ht="21.65" customHeight="1" thickBot="1" x14ac:dyDescent="0.35">
      <c r="A30" s="76"/>
      <c r="B30" s="396" t="s">
        <v>208</v>
      </c>
      <c r="C30" s="397"/>
      <c r="D30" s="397"/>
      <c r="E30" s="397"/>
      <c r="F30" s="397"/>
      <c r="G30" s="397"/>
      <c r="H30" s="397"/>
      <c r="I30" s="397"/>
      <c r="J30" s="397"/>
      <c r="K30" s="398"/>
      <c r="L30" s="81"/>
      <c r="AC30" s="81"/>
      <c r="AD30" s="81"/>
    </row>
  </sheetData>
  <mergeCells count="17">
    <mergeCell ref="G23:J23"/>
    <mergeCell ref="C26:D26"/>
    <mergeCell ref="C27:D27"/>
    <mergeCell ref="C28:D28"/>
    <mergeCell ref="B30:K30"/>
    <mergeCell ref="C6:I6"/>
    <mergeCell ref="J6:K6"/>
    <mergeCell ref="B7:K7"/>
    <mergeCell ref="C8:E8"/>
    <mergeCell ref="B9:C9"/>
    <mergeCell ref="D9:E9"/>
    <mergeCell ref="B2:K2"/>
    <mergeCell ref="M2:M3"/>
    <mergeCell ref="C3:K3"/>
    <mergeCell ref="B4:I4"/>
    <mergeCell ref="C5:I5"/>
    <mergeCell ref="J5:K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r:id="rId1"/>
  <ignoredErrors>
    <ignoredError sqref="E12" formula="1"/>
    <ignoredError sqref="E18:E19 E21:E2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B5B9-C8BD-4A66-9B67-FD7A3B1DFF2F}">
  <sheetPr>
    <pageSetUpPr fitToPage="1"/>
  </sheetPr>
  <dimension ref="A1:AD30"/>
  <sheetViews>
    <sheetView showGridLines="0" view="pageBreakPreview" zoomScaleNormal="100" zoomScaleSheetLayoutView="100" workbookViewId="0">
      <selection activeCell="J10" sqref="J10"/>
    </sheetView>
  </sheetViews>
  <sheetFormatPr defaultColWidth="10.58203125" defaultRowHeight="13" x14ac:dyDescent="0.3"/>
  <cols>
    <col min="1" max="1" width="2.08203125" style="76" customWidth="1"/>
    <col min="2" max="2" width="7.08203125" style="90" customWidth="1"/>
    <col min="3" max="3" width="42.08203125" style="91" customWidth="1"/>
    <col min="4" max="4" width="18.08203125" style="91" customWidth="1"/>
    <col min="5" max="5" width="8.58203125" style="78" customWidth="1"/>
    <col min="6" max="6" width="8.83203125" style="78" customWidth="1"/>
    <col min="7" max="7" width="7.33203125" style="78" customWidth="1"/>
    <col min="8" max="8" width="9.83203125" style="78" customWidth="1"/>
    <col min="9" max="9" width="12.58203125" style="78" customWidth="1"/>
    <col min="10" max="10" width="13" style="78" bestFit="1" customWidth="1"/>
    <col min="11" max="11" width="15.75" style="78" bestFit="1" customWidth="1"/>
    <col min="12" max="12" width="13.08203125" style="78" customWidth="1"/>
    <col min="13" max="13" width="23.83203125" style="78" bestFit="1" customWidth="1"/>
    <col min="14" max="16" width="6.58203125" style="78" bestFit="1" customWidth="1"/>
    <col min="17" max="17" width="4.33203125" style="78" customWidth="1"/>
    <col min="18" max="27" width="6.58203125" style="78" bestFit="1" customWidth="1"/>
    <col min="28" max="28" width="9.33203125" style="78" bestFit="1" customWidth="1"/>
    <col min="29" max="29" width="5.08203125" style="81" bestFit="1" customWidth="1"/>
    <col min="30" max="30" width="5.75" style="81" bestFit="1" customWidth="1"/>
    <col min="31" max="33" width="5.08203125" style="81" bestFit="1" customWidth="1"/>
    <col min="34" max="34" width="3.58203125" style="81" bestFit="1" customWidth="1"/>
    <col min="35" max="36" width="10.58203125" style="81"/>
    <col min="37" max="37" width="12.08203125" style="81" bestFit="1" customWidth="1"/>
    <col min="38" max="16384" width="10.58203125" style="81"/>
  </cols>
  <sheetData>
    <row r="1" spans="2:30" ht="13.9" customHeight="1" thickBot="1" x14ac:dyDescent="0.35">
      <c r="B1" s="77"/>
      <c r="C1" s="78"/>
      <c r="D1" s="78"/>
      <c r="E1" s="77"/>
      <c r="F1" s="77"/>
      <c r="G1" s="79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D1" s="77"/>
    </row>
    <row r="2" spans="2:30" ht="49" customHeight="1" x14ac:dyDescent="0.3">
      <c r="B2" s="420" t="s">
        <v>117</v>
      </c>
      <c r="C2" s="421"/>
      <c r="D2" s="421"/>
      <c r="E2" s="421"/>
      <c r="F2" s="421"/>
      <c r="G2" s="421"/>
      <c r="H2" s="421"/>
      <c r="I2" s="421"/>
      <c r="J2" s="421"/>
      <c r="K2" s="422"/>
      <c r="M2" s="41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D2" s="77"/>
    </row>
    <row r="3" spans="2:30" ht="41.25" customHeight="1" x14ac:dyDescent="0.3">
      <c r="B3" s="115" t="str">
        <f>[1]Objeto!$B$4</f>
        <v>OBJETO:</v>
      </c>
      <c r="C3" s="423" t="str">
        <f>OBJETO!C5</f>
        <v>Contratação de empresa especializada em projetos de espaços comerciais para elaboração de projetos de reforma completa do escritório-Sede do CONFERE.</v>
      </c>
      <c r="D3" s="423"/>
      <c r="E3" s="423"/>
      <c r="F3" s="423"/>
      <c r="G3" s="423"/>
      <c r="H3" s="423"/>
      <c r="I3" s="423"/>
      <c r="J3" s="423"/>
      <c r="K3" s="424"/>
      <c r="L3" s="81"/>
      <c r="M3" s="41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D3" s="77"/>
    </row>
    <row r="4" spans="2:30" ht="25.5" customHeight="1" x14ac:dyDescent="0.3">
      <c r="B4" s="425" t="s">
        <v>145</v>
      </c>
      <c r="C4" s="426"/>
      <c r="D4" s="426"/>
      <c r="E4" s="426"/>
      <c r="F4" s="426"/>
      <c r="G4" s="426"/>
      <c r="H4" s="426"/>
      <c r="I4" s="426"/>
      <c r="J4" s="172" t="s">
        <v>146</v>
      </c>
      <c r="K4" s="171">
        <f>OBJETO!C16</f>
        <v>45901</v>
      </c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D4" s="77"/>
    </row>
    <row r="5" spans="2:30" ht="12.75" customHeight="1" x14ac:dyDescent="0.3">
      <c r="B5" s="116"/>
      <c r="C5" s="414"/>
      <c r="D5" s="414"/>
      <c r="E5" s="414"/>
      <c r="F5" s="414"/>
      <c r="G5" s="414"/>
      <c r="H5" s="414"/>
      <c r="I5" s="415"/>
      <c r="J5" s="427" t="s">
        <v>147</v>
      </c>
      <c r="K5" s="428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D5" s="77"/>
    </row>
    <row r="6" spans="2:30" ht="16.5" customHeight="1" x14ac:dyDescent="0.3">
      <c r="B6" s="117" t="str">
        <f>Produtos!B65</f>
        <v>P5.</v>
      </c>
      <c r="C6" s="410" t="str">
        <f>Produtos!C65</f>
        <v>Memorial Descritivo e  Orçamento de Referência e Cronograma Físico-Financeiro</v>
      </c>
      <c r="D6" s="410"/>
      <c r="E6" s="410"/>
      <c r="F6" s="410"/>
      <c r="G6" s="410"/>
      <c r="H6" s="410"/>
      <c r="I6" s="411"/>
      <c r="J6" s="399" t="s">
        <v>195</v>
      </c>
      <c r="K6" s="400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D6" s="77"/>
    </row>
    <row r="7" spans="2:30" ht="5.15" customHeight="1" x14ac:dyDescent="0.3">
      <c r="B7" s="401"/>
      <c r="C7" s="402"/>
      <c r="D7" s="402"/>
      <c r="E7" s="402"/>
      <c r="F7" s="402"/>
      <c r="G7" s="402"/>
      <c r="H7" s="402"/>
      <c r="I7" s="402"/>
      <c r="J7" s="403"/>
      <c r="K7" s="40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3"/>
      <c r="AC7" s="84"/>
    </row>
    <row r="8" spans="2:30" x14ac:dyDescent="0.3">
      <c r="B8" s="175" t="s">
        <v>132</v>
      </c>
      <c r="C8" s="413" t="s">
        <v>149</v>
      </c>
      <c r="D8" s="413"/>
      <c r="E8" s="413"/>
      <c r="F8" s="118"/>
      <c r="G8" s="119"/>
      <c r="H8" s="119"/>
      <c r="I8" s="119"/>
      <c r="J8" s="120"/>
      <c r="K8" s="12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3"/>
      <c r="AC8" s="84"/>
    </row>
    <row r="9" spans="2:30" ht="50" x14ac:dyDescent="0.3">
      <c r="B9" s="405" t="s">
        <v>150</v>
      </c>
      <c r="C9" s="406"/>
      <c r="D9" s="407" t="s">
        <v>194</v>
      </c>
      <c r="E9" s="406"/>
      <c r="F9" s="122" t="s">
        <v>5</v>
      </c>
      <c r="G9" s="123" t="s">
        <v>151</v>
      </c>
      <c r="H9" s="122" t="s">
        <v>152</v>
      </c>
      <c r="I9" s="122" t="s">
        <v>153</v>
      </c>
      <c r="J9" s="122" t="s">
        <v>154</v>
      </c>
      <c r="K9" s="124" t="s">
        <v>155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2:30" x14ac:dyDescent="0.3">
      <c r="B10" s="125" t="str">
        <f>Produtos!B66</f>
        <v>P5.1.</v>
      </c>
      <c r="C10" s="126" t="str">
        <f>Produtos!C10</f>
        <v>Coordenador do Projeto</v>
      </c>
      <c r="D10" s="127" t="s">
        <v>196</v>
      </c>
      <c r="E10" s="135" t="str">
        <f>'Mão de Obra- SINAPI'!C12</f>
        <v>93571</v>
      </c>
      <c r="F10" s="128" t="s">
        <v>93</v>
      </c>
      <c r="G10" s="129">
        <v>1</v>
      </c>
      <c r="H10" s="130">
        <v>0.2</v>
      </c>
      <c r="I10" s="129">
        <f>G10*H10</f>
        <v>0.2</v>
      </c>
      <c r="J10" s="131">
        <f>'Mão de Obra- SINAPI'!H12</f>
        <v>24515.01</v>
      </c>
      <c r="K10" s="132">
        <f t="shared" ref="K10:K22" si="0">TRUNC(I10*J10,2)</f>
        <v>4903</v>
      </c>
      <c r="L10" s="85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2:30" x14ac:dyDescent="0.3">
      <c r="B11" s="125" t="str">
        <f>Produtos!B67</f>
        <v>P5.2.</v>
      </c>
      <c r="C11" s="126" t="str">
        <f>Produtos!C11</f>
        <v xml:space="preserve">Modelador BIM </v>
      </c>
      <c r="D11" s="133" t="s">
        <v>29</v>
      </c>
      <c r="E11" s="135" t="str">
        <f>'Mão de Obra- SINAPI'!C10</f>
        <v>93569</v>
      </c>
      <c r="F11" s="134" t="s">
        <v>93</v>
      </c>
      <c r="G11" s="135">
        <v>0.5</v>
      </c>
      <c r="H11" s="130">
        <v>0.2</v>
      </c>
      <c r="I11" s="135">
        <f>G11*H11</f>
        <v>0.1</v>
      </c>
      <c r="J11" s="136">
        <f>'Mão de Obra- SINAPI'!H10</f>
        <v>22433.13</v>
      </c>
      <c r="K11" s="137">
        <f t="shared" si="0"/>
        <v>2243.31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2:30" x14ac:dyDescent="0.3">
      <c r="B12" s="125" t="str">
        <f>Produtos!B68</f>
        <v>P5.3.</v>
      </c>
      <c r="C12" s="126" t="str">
        <f>Produtos!C12</f>
        <v xml:space="preserve">Engenheiro Civil - Estrutural </v>
      </c>
      <c r="D12" s="133" t="s">
        <v>205</v>
      </c>
      <c r="E12" s="135" t="str">
        <f>'Mão de Obra- SINAPI'!C14</f>
        <v>93567</v>
      </c>
      <c r="F12" s="134" t="s">
        <v>93</v>
      </c>
      <c r="G12" s="135">
        <v>0.1</v>
      </c>
      <c r="H12" s="130">
        <v>0.2</v>
      </c>
      <c r="I12" s="135">
        <f>G12*H12</f>
        <v>2.0000000000000004E-2</v>
      </c>
      <c r="J12" s="136">
        <f>'Mão de Obra- SINAPI'!H14</f>
        <v>26712.02</v>
      </c>
      <c r="K12" s="137">
        <f t="shared" si="0"/>
        <v>534.24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2:30" x14ac:dyDescent="0.3">
      <c r="B13" s="125" t="str">
        <f>Produtos!B69</f>
        <v>P5.4.</v>
      </c>
      <c r="C13" s="126" t="str">
        <f>Produtos!C13</f>
        <v>Designer Mobiliário</v>
      </c>
      <c r="D13" s="133" t="s">
        <v>29</v>
      </c>
      <c r="E13" s="135" t="str">
        <f>'Mão de Obra- SINAPI'!C10</f>
        <v>93569</v>
      </c>
      <c r="F13" s="134" t="s">
        <v>93</v>
      </c>
      <c r="G13" s="135">
        <v>0.5</v>
      </c>
      <c r="H13" s="130">
        <v>0.2</v>
      </c>
      <c r="I13" s="135">
        <f t="shared" ref="I13:I21" si="1">G13*H13</f>
        <v>0.1</v>
      </c>
      <c r="J13" s="136">
        <f>'Mão de Obra- SINAPI'!H10</f>
        <v>22433.13</v>
      </c>
      <c r="K13" s="137">
        <f t="shared" si="0"/>
        <v>2243.31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2:30" x14ac:dyDescent="0.3">
      <c r="B14" s="125" t="str">
        <f>Produtos!B70</f>
        <v>P5.5.</v>
      </c>
      <c r="C14" s="126" t="str">
        <f>Produtos!C14</f>
        <v xml:space="preserve">Especialista em Acústica </v>
      </c>
      <c r="D14" s="138" t="s">
        <v>16</v>
      </c>
      <c r="E14" s="135" t="str">
        <f>'Mão de Obra- SINAPI'!C11</f>
        <v>93570</v>
      </c>
      <c r="F14" s="134" t="s">
        <v>93</v>
      </c>
      <c r="G14" s="135">
        <v>0.5</v>
      </c>
      <c r="H14" s="130">
        <v>0.2</v>
      </c>
      <c r="I14" s="135">
        <f t="shared" si="1"/>
        <v>0.1</v>
      </c>
      <c r="J14" s="136">
        <f>'Mão de Obra- SINAPI'!H11</f>
        <v>23411.37</v>
      </c>
      <c r="K14" s="137">
        <f t="shared" si="0"/>
        <v>2341.13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2:30" x14ac:dyDescent="0.3">
      <c r="B15" s="125" t="str">
        <f>Produtos!B71</f>
        <v>P5.6.</v>
      </c>
      <c r="C15" s="126" t="str">
        <f>Produtos!C15</f>
        <v>Engenheiro Eletricista/ Eletrônico</v>
      </c>
      <c r="D15" s="138" t="s">
        <v>197</v>
      </c>
      <c r="E15" s="135" t="str">
        <f>'Mão de Obra- SINAPI'!C21</f>
        <v>90777</v>
      </c>
      <c r="F15" s="134" t="s">
        <v>71</v>
      </c>
      <c r="G15" s="135">
        <v>65</v>
      </c>
      <c r="H15" s="130">
        <v>0.2</v>
      </c>
      <c r="I15" s="135">
        <f t="shared" si="1"/>
        <v>13</v>
      </c>
      <c r="J15" s="136">
        <f>'Mão de Obra- SINAPI'!H21</f>
        <v>127.32</v>
      </c>
      <c r="K15" s="137">
        <f t="shared" si="0"/>
        <v>1655.16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2:30" x14ac:dyDescent="0.3">
      <c r="B16" s="125" t="str">
        <f>Produtos!B72</f>
        <v>P5.7.</v>
      </c>
      <c r="C16" s="126" t="str">
        <f>Produtos!C16</f>
        <v>Engenheiro HVAC/ Mecânico</v>
      </c>
      <c r="D16" s="138" t="s">
        <v>197</v>
      </c>
      <c r="E16" s="135" t="str">
        <f>'Mão de Obra- SINAPI'!C21</f>
        <v>90777</v>
      </c>
      <c r="F16" s="134" t="s">
        <v>71</v>
      </c>
      <c r="G16" s="135">
        <v>60</v>
      </c>
      <c r="H16" s="130">
        <v>0.2</v>
      </c>
      <c r="I16" s="135">
        <f t="shared" si="1"/>
        <v>12</v>
      </c>
      <c r="J16" s="136">
        <f>'Mão de Obra- SINAPI'!H16</f>
        <v>127.32</v>
      </c>
      <c r="K16" s="137">
        <f t="shared" si="0"/>
        <v>1527.84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30" x14ac:dyDescent="0.3">
      <c r="B17" s="125" t="str">
        <f>Produtos!B73</f>
        <v>P5.8.</v>
      </c>
      <c r="C17" s="126" t="str">
        <f>Produtos!C17</f>
        <v>Especialista em Sustentabilidade e Eficiência Energética</v>
      </c>
      <c r="D17" s="138" t="s">
        <v>197</v>
      </c>
      <c r="E17" s="135" t="str">
        <f>'Mão de Obra- SINAPI'!C21</f>
        <v>90777</v>
      </c>
      <c r="F17" s="134" t="s">
        <v>71</v>
      </c>
      <c r="G17" s="135">
        <v>10</v>
      </c>
      <c r="H17" s="130">
        <v>0.2</v>
      </c>
      <c r="I17" s="135">
        <f t="shared" si="1"/>
        <v>2</v>
      </c>
      <c r="J17" s="136">
        <f>'Mão de Obra- SINAPI'!H21</f>
        <v>127.32</v>
      </c>
      <c r="K17" s="137">
        <f t="shared" si="0"/>
        <v>254.64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30" x14ac:dyDescent="0.3">
      <c r="B18" s="125" t="str">
        <f>Produtos!B74</f>
        <v>P5.9.</v>
      </c>
      <c r="C18" s="126" t="str">
        <f>Produtos!C18</f>
        <v xml:space="preserve">Engenheiro/ Arquiteto de Segurança/Incêndio </v>
      </c>
      <c r="D18" s="138" t="s">
        <v>207</v>
      </c>
      <c r="E18" s="135" t="s">
        <v>107</v>
      </c>
      <c r="F18" s="134" t="s">
        <v>93</v>
      </c>
      <c r="G18" s="135">
        <v>0.25</v>
      </c>
      <c r="H18" s="130">
        <v>0.2</v>
      </c>
      <c r="I18" s="135">
        <f t="shared" si="1"/>
        <v>0.05</v>
      </c>
      <c r="J18" s="136">
        <f>'Mão de Obra- SINAPI'!H13</f>
        <v>22638.12</v>
      </c>
      <c r="K18" s="137">
        <f t="shared" si="0"/>
        <v>1131.9000000000001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30" x14ac:dyDescent="0.3">
      <c r="B19" s="125" t="str">
        <f>Produtos!B75</f>
        <v>P5.10.</v>
      </c>
      <c r="C19" s="126" t="str">
        <f>Produtos!C19</f>
        <v xml:space="preserve">Engenheiro de Automação/ Controle Predial </v>
      </c>
      <c r="D19" s="138" t="s">
        <v>197</v>
      </c>
      <c r="E19" s="135" t="s">
        <v>109</v>
      </c>
      <c r="F19" s="134" t="s">
        <v>71</v>
      </c>
      <c r="G19" s="135">
        <v>10</v>
      </c>
      <c r="H19" s="173">
        <v>0.2</v>
      </c>
      <c r="I19" s="135">
        <f t="shared" si="1"/>
        <v>2</v>
      </c>
      <c r="J19" s="136">
        <f>'Mão de Obra- SINAPI'!H21</f>
        <v>127.32</v>
      </c>
      <c r="K19" s="137">
        <f t="shared" si="0"/>
        <v>254.64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30" x14ac:dyDescent="0.3">
      <c r="B20" s="125" t="str">
        <f>Produtos!B76</f>
        <v>P5.11.</v>
      </c>
      <c r="C20" s="126" t="str">
        <f>Produtos!C20</f>
        <v>Engenheiro Telecon/Dados/TI</v>
      </c>
      <c r="D20" s="138" t="s">
        <v>197</v>
      </c>
      <c r="E20" s="135" t="str">
        <f>'Mão de Obra- SINAPI'!C16</f>
        <v>90777</v>
      </c>
      <c r="F20" s="134" t="s">
        <v>71</v>
      </c>
      <c r="G20" s="135">
        <v>15</v>
      </c>
      <c r="H20" s="130">
        <v>0.2</v>
      </c>
      <c r="I20" s="135">
        <f t="shared" si="1"/>
        <v>3</v>
      </c>
      <c r="J20" s="136">
        <f>'Mão de Obra- SINAPI'!H21</f>
        <v>127.32</v>
      </c>
      <c r="K20" s="137">
        <f t="shared" si="0"/>
        <v>381.96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30" x14ac:dyDescent="0.3">
      <c r="B21" s="125" t="str">
        <f>Produtos!B77</f>
        <v>P5.12.</v>
      </c>
      <c r="C21" s="126" t="str">
        <f>Produtos!C21</f>
        <v xml:space="preserve">Engenheiro Civil - Instalações hidrossanitárias </v>
      </c>
      <c r="D21" s="138" t="s">
        <v>206</v>
      </c>
      <c r="E21" s="135" t="s">
        <v>107</v>
      </c>
      <c r="F21" s="134" t="s">
        <v>93</v>
      </c>
      <c r="G21" s="135">
        <v>0.25</v>
      </c>
      <c r="H21" s="130">
        <v>0.2</v>
      </c>
      <c r="I21" s="135">
        <f t="shared" si="1"/>
        <v>0.05</v>
      </c>
      <c r="J21" s="136">
        <f>'Mão de Obra- SINAPI'!H13</f>
        <v>22638.12</v>
      </c>
      <c r="K21" s="137">
        <f t="shared" si="0"/>
        <v>1131.9000000000001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30" x14ac:dyDescent="0.3">
      <c r="B22" s="125" t="str">
        <f>Produtos!B78</f>
        <v>P5.13.</v>
      </c>
      <c r="C22" s="126" t="str">
        <f>Produtos!C22</f>
        <v xml:space="preserve">Especialista em Iluminação e Fotometria </v>
      </c>
      <c r="D22" s="133" t="s">
        <v>16</v>
      </c>
      <c r="E22" s="135" t="s">
        <v>98</v>
      </c>
      <c r="F22" s="134" t="s">
        <v>93</v>
      </c>
      <c r="G22" s="135">
        <v>0.5</v>
      </c>
      <c r="H22" s="130">
        <v>0.2</v>
      </c>
      <c r="I22" s="135">
        <f>G22*H22</f>
        <v>0.1</v>
      </c>
      <c r="J22" s="136">
        <f>'Mão de Obra- SINAPI'!H11</f>
        <v>23411.37</v>
      </c>
      <c r="K22" s="137">
        <f t="shared" si="0"/>
        <v>2341.13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30" x14ac:dyDescent="0.3">
      <c r="A23" s="86"/>
      <c r="B23" s="139"/>
      <c r="C23" s="140"/>
      <c r="D23" s="140"/>
      <c r="E23" s="140"/>
      <c r="F23" s="140"/>
      <c r="G23" s="408" t="str">
        <f>CONCATENATE("SUBTOTAL ",B8," ",C8)</f>
        <v>SUBTOTAL ITEM PESSOAL</v>
      </c>
      <c r="H23" s="409"/>
      <c r="I23" s="409"/>
      <c r="J23" s="409"/>
      <c r="K23" s="141">
        <f>SUBTOTAL(9,K10:K22)</f>
        <v>20944.16</v>
      </c>
      <c r="L23" s="81"/>
      <c r="M23" s="81"/>
      <c r="N23" s="81"/>
      <c r="O23" s="81"/>
      <c r="P23" s="81"/>
    </row>
    <row r="24" spans="1:30" s="78" customFormat="1" ht="5.15" customHeight="1" x14ac:dyDescent="0.3">
      <c r="A24" s="76"/>
      <c r="B24" s="142"/>
      <c r="C24" s="143"/>
      <c r="D24" s="143"/>
      <c r="E24" s="143"/>
      <c r="F24" s="143"/>
      <c r="G24" s="143"/>
      <c r="H24" s="143"/>
      <c r="I24" s="143"/>
      <c r="J24" s="143"/>
      <c r="K24" s="144"/>
      <c r="L24" s="81"/>
      <c r="M24" s="81"/>
      <c r="N24" s="81"/>
      <c r="O24" s="81"/>
      <c r="P24" s="81"/>
      <c r="AC24" s="81"/>
      <c r="AD24" s="81"/>
    </row>
    <row r="25" spans="1:30" s="78" customFormat="1" x14ac:dyDescent="0.3">
      <c r="A25" s="76"/>
      <c r="B25" s="145"/>
      <c r="C25" s="146" t="s">
        <v>158</v>
      </c>
      <c r="D25" s="147"/>
      <c r="E25" s="148"/>
      <c r="F25" s="148"/>
      <c r="G25" s="148"/>
      <c r="H25" s="148"/>
      <c r="I25" s="148"/>
      <c r="J25" s="148"/>
      <c r="K25" s="149" t="s">
        <v>159</v>
      </c>
      <c r="L25" s="77"/>
      <c r="AC25" s="81"/>
      <c r="AD25" s="81"/>
    </row>
    <row r="26" spans="1:30" s="78" customFormat="1" x14ac:dyDescent="0.3">
      <c r="A26" s="76"/>
      <c r="B26" s="150" t="s">
        <v>148</v>
      </c>
      <c r="C26" s="416" t="s">
        <v>160</v>
      </c>
      <c r="D26" s="417"/>
      <c r="E26" s="151"/>
      <c r="F26" s="152"/>
      <c r="G26" s="153"/>
      <c r="H26" s="154"/>
      <c r="I26" s="154"/>
      <c r="J26" s="154"/>
      <c r="K26" s="155">
        <f>SUBTOTAL(9,K10:K23)</f>
        <v>20944.16</v>
      </c>
      <c r="L26" s="88"/>
      <c r="AC26" s="81"/>
      <c r="AD26" s="81"/>
    </row>
    <row r="27" spans="1:30" s="78" customFormat="1" x14ac:dyDescent="0.3">
      <c r="A27" s="76"/>
      <c r="B27" s="156" t="s">
        <v>156</v>
      </c>
      <c r="C27" s="418" t="s">
        <v>1</v>
      </c>
      <c r="D27" s="419"/>
      <c r="E27" s="157">
        <f>BDI!E17</f>
        <v>0.17650000000000002</v>
      </c>
      <c r="F27" s="158"/>
      <c r="G27" s="159"/>
      <c r="H27" s="160"/>
      <c r="I27" s="160"/>
      <c r="J27" s="160"/>
      <c r="K27" s="161">
        <f>$E$27*K26</f>
        <v>3696.6442400000005</v>
      </c>
      <c r="L27" s="81"/>
      <c r="AC27" s="81"/>
      <c r="AD27" s="81"/>
    </row>
    <row r="28" spans="1:30" s="78" customFormat="1" ht="13.5" thickBot="1" x14ac:dyDescent="0.35">
      <c r="A28" s="76"/>
      <c r="B28" s="162" t="s">
        <v>157</v>
      </c>
      <c r="C28" s="394" t="s">
        <v>161</v>
      </c>
      <c r="D28" s="395"/>
      <c r="E28" s="163" t="s">
        <v>211</v>
      </c>
      <c r="F28" s="164"/>
      <c r="G28" s="165"/>
      <c r="H28" s="166"/>
      <c r="I28" s="166"/>
      <c r="J28" s="166"/>
      <c r="K28" s="167">
        <f>K26+K27</f>
        <v>24640.804240000001</v>
      </c>
      <c r="L28" s="89"/>
      <c r="AC28" s="81"/>
      <c r="AD28" s="81"/>
    </row>
    <row r="29" spans="1:30" s="78" customFormat="1" x14ac:dyDescent="0.3">
      <c r="A29" s="76"/>
      <c r="B29" s="168" t="s">
        <v>162</v>
      </c>
      <c r="C29" s="169"/>
      <c r="D29" s="169"/>
      <c r="E29" s="169"/>
      <c r="F29" s="169"/>
      <c r="G29" s="169"/>
      <c r="H29" s="169"/>
      <c r="I29" s="169"/>
      <c r="J29" s="169"/>
      <c r="K29" s="170"/>
      <c r="L29" s="81"/>
      <c r="AC29" s="81"/>
      <c r="AD29" s="81"/>
    </row>
    <row r="30" spans="1:30" s="78" customFormat="1" ht="21.65" customHeight="1" thickBot="1" x14ac:dyDescent="0.35">
      <c r="A30" s="76"/>
      <c r="B30" s="396" t="s">
        <v>208</v>
      </c>
      <c r="C30" s="397"/>
      <c r="D30" s="397"/>
      <c r="E30" s="397"/>
      <c r="F30" s="397"/>
      <c r="G30" s="397"/>
      <c r="H30" s="397"/>
      <c r="I30" s="397"/>
      <c r="J30" s="397"/>
      <c r="K30" s="398"/>
      <c r="L30" s="81"/>
      <c r="AC30" s="81"/>
      <c r="AD30" s="81"/>
    </row>
  </sheetData>
  <mergeCells count="17">
    <mergeCell ref="G23:J23"/>
    <mergeCell ref="C26:D26"/>
    <mergeCell ref="C27:D27"/>
    <mergeCell ref="C28:D28"/>
    <mergeCell ref="B30:K30"/>
    <mergeCell ref="C6:I6"/>
    <mergeCell ref="J6:K6"/>
    <mergeCell ref="B7:K7"/>
    <mergeCell ref="C8:E8"/>
    <mergeCell ref="B9:C9"/>
    <mergeCell ref="D9:E9"/>
    <mergeCell ref="B2:K2"/>
    <mergeCell ref="M2:M3"/>
    <mergeCell ref="C3:K3"/>
    <mergeCell ref="B4:I4"/>
    <mergeCell ref="C5:I5"/>
    <mergeCell ref="J5:K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r:id="rId1"/>
  <ignoredErrors>
    <ignoredError sqref="E12" formula="1"/>
    <ignoredError sqref="E18:E19 E21:E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ce8e69-7d61-4ad3-a2e7-cf34fd833d14" xsi:nil="true"/>
    <lcf76f155ced4ddcb4097134ff3c332f xmlns="9bea62cb-3a71-4a51-a628-7969f2b8f0b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E15D52522D43498ADAEADEA2E740B1" ma:contentTypeVersion="16" ma:contentTypeDescription="Crie um novo documento." ma:contentTypeScope="" ma:versionID="02796407c1a201698668e4128e88723a">
  <xsd:schema xmlns:xsd="http://www.w3.org/2001/XMLSchema" xmlns:xs="http://www.w3.org/2001/XMLSchema" xmlns:p="http://schemas.microsoft.com/office/2006/metadata/properties" xmlns:ns2="edce8e69-7d61-4ad3-a2e7-cf34fd833d14" xmlns:ns3="9bea62cb-3a71-4a51-a628-7969f2b8f0b9" targetNamespace="http://schemas.microsoft.com/office/2006/metadata/properties" ma:root="true" ma:fieldsID="eaa4beef43a37770c96c38d6fc5b4a3c" ns2:_="" ns3:_="">
    <xsd:import namespace="edce8e69-7d61-4ad3-a2e7-cf34fd833d14"/>
    <xsd:import namespace="9bea62cb-3a71-4a51-a628-7969f2b8f0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e8e69-7d61-4ad3-a2e7-cf34fd833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7ae0f2-48eb-4c1a-93e5-6e36a00eef7a}" ma:internalName="TaxCatchAll" ma:showField="CatchAllData" ma:web="edce8e69-7d61-4ad3-a2e7-cf34fd833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a62cb-3a71-4a51-a628-7969f2b8f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eaf7a3-6f1c-4a1c-9a73-56e05d7af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64224-62D3-4B88-98C9-5932EF12B0C3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9bea62cb-3a71-4a51-a628-7969f2b8f0b9"/>
    <ds:schemaRef ds:uri="edce8e69-7d61-4ad3-a2e7-cf34fd833d1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9DB637-D94D-4F60-A54A-9A6D2ECF4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e8e69-7d61-4ad3-a2e7-cf34fd833d14"/>
    <ds:schemaRef ds:uri="9bea62cb-3a71-4a51-a628-7969f2b8f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152090-6985-4ED1-AEE0-AB3B0D191F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OBJETO</vt:lpstr>
      <vt:lpstr>Tabela Resumo</vt:lpstr>
      <vt:lpstr>Produtos</vt:lpstr>
      <vt:lpstr>Cronograma (2)</vt:lpstr>
      <vt:lpstr>CPU- Produto 1</vt:lpstr>
      <vt:lpstr>CPU- Produto 2</vt:lpstr>
      <vt:lpstr>CPU- Produto 3</vt:lpstr>
      <vt:lpstr>CPU- Produto 4</vt:lpstr>
      <vt:lpstr>CPU- Produto 5</vt:lpstr>
      <vt:lpstr>BDI</vt:lpstr>
      <vt:lpstr>Mão de Obra- SINAPI</vt:lpstr>
      <vt:lpstr>BDI!Area_de_impressao</vt:lpstr>
      <vt:lpstr>'CPU- Produto 1'!Area_de_impressao</vt:lpstr>
      <vt:lpstr>'CPU- Produto 2'!Area_de_impressao</vt:lpstr>
      <vt:lpstr>'CPU- Produto 3'!Area_de_impressao</vt:lpstr>
      <vt:lpstr>'CPU- Produto 4'!Area_de_impressao</vt:lpstr>
      <vt:lpstr>'CPU- Produto 5'!Area_de_impressao</vt:lpstr>
      <vt:lpstr>'Cronograma (2)'!Area_de_impressao</vt:lpstr>
      <vt:lpstr>'Mão de Obra- SINAPI'!Area_de_impressao</vt:lpstr>
      <vt:lpstr>OBJETO!Area_de_impressao</vt:lpstr>
      <vt:lpstr>Produtos!Area_de_impressao</vt:lpstr>
      <vt:lpstr>'Tabela Resumo'!Area_de_impressao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Paglia</dc:creator>
  <cp:lastModifiedBy>Keila de Barros Sousa Prestes</cp:lastModifiedBy>
  <cp:lastPrinted>2025-10-31T17:17:58Z</cp:lastPrinted>
  <dcterms:created xsi:type="dcterms:W3CDTF">2025-10-06T10:05:30Z</dcterms:created>
  <dcterms:modified xsi:type="dcterms:W3CDTF">2026-02-18T16:47:10Z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0x010100D7E15D52522D43498ADAEADEA2E740B1</vt:lpwstr>
  </property>
  <property fmtid="{D5CDD505-2E9C-101B-9397-08002B2CF9AE}" pid="3" name="MediaServiceImageTags">
    <vt:lpwstr/>
  </property>
</Properties>
</file>